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pnov\Desktop\"/>
    </mc:Choice>
  </mc:AlternateContent>
  <bookViews>
    <workbookView xWindow="0" yWindow="0" windowWidth="28800" windowHeight="12435"/>
  </bookViews>
  <sheets>
    <sheet name="Poker_Bonuse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E23" i="4" s="1"/>
  <c r="D33" i="4"/>
  <c r="D34" i="4" s="1"/>
  <c r="E34" i="4" s="1"/>
  <c r="D32" i="4"/>
  <c r="E32" i="4" s="1"/>
  <c r="D31" i="4"/>
  <c r="E31" i="4" s="1"/>
  <c r="H31" i="4" s="1"/>
  <c r="D30" i="4"/>
  <c r="E30" i="4" s="1"/>
  <c r="H30" i="4" s="1"/>
  <c r="D28" i="4"/>
  <c r="E28" i="4" s="1"/>
  <c r="D27" i="4"/>
  <c r="E27" i="4" s="1"/>
  <c r="H27" i="4" s="1"/>
  <c r="D26" i="4"/>
  <c r="D29" i="4" s="1"/>
  <c r="E29" i="4" s="1"/>
  <c r="H29" i="4" s="1"/>
  <c r="D25" i="4"/>
  <c r="E25" i="4" s="1"/>
  <c r="H25" i="4" s="1"/>
  <c r="D24" i="4"/>
  <c r="E24" i="4" s="1"/>
  <c r="H24" i="4" s="1"/>
  <c r="D71" i="4"/>
  <c r="E59" i="4" s="1"/>
  <c r="D69" i="4"/>
  <c r="E69" i="4" s="1"/>
  <c r="D68" i="4"/>
  <c r="E68" i="4" s="1"/>
  <c r="D67" i="4"/>
  <c r="E67" i="4" s="1"/>
  <c r="D66" i="4"/>
  <c r="E66" i="4" s="1"/>
  <c r="D64" i="4"/>
  <c r="E64" i="4" s="1"/>
  <c r="H64" i="4" s="1"/>
  <c r="D63" i="4"/>
  <c r="D62" i="4"/>
  <c r="D65" i="4" s="1"/>
  <c r="D61" i="4"/>
  <c r="D60" i="4"/>
  <c r="E60" i="4" l="1"/>
  <c r="H60" i="4" s="1"/>
  <c r="E61" i="4"/>
  <c r="H61" i="4" s="1"/>
  <c r="E65" i="4"/>
  <c r="E63" i="4"/>
  <c r="H63" i="4" s="1"/>
  <c r="H28" i="4"/>
  <c r="F28" i="4"/>
  <c r="H23" i="4"/>
  <c r="E33" i="4"/>
  <c r="F32" i="4" s="1"/>
  <c r="H32" i="4" s="1"/>
  <c r="E26" i="4"/>
  <c r="H26" i="4" s="1"/>
  <c r="H59" i="4"/>
  <c r="E62" i="4"/>
  <c r="F59" i="4" s="1"/>
  <c r="D70" i="4"/>
  <c r="E70" i="4" s="1"/>
  <c r="F65" i="4" s="1"/>
  <c r="H65" i="4" s="1"/>
  <c r="D103" i="4"/>
  <c r="D102" i="4"/>
  <c r="D87" i="4"/>
  <c r="D88" i="4"/>
  <c r="D101" i="4"/>
  <c r="D99" i="4"/>
  <c r="D98" i="4"/>
  <c r="D97" i="4"/>
  <c r="D100" i="4" s="1"/>
  <c r="D96" i="4"/>
  <c r="D95" i="4"/>
  <c r="D86" i="4"/>
  <c r="D83" i="4"/>
  <c r="D80" i="4"/>
  <c r="D82" i="4"/>
  <c r="D81" i="4"/>
  <c r="D79" i="4"/>
  <c r="D52" i="4"/>
  <c r="D53" i="4" s="1"/>
  <c r="D51" i="4"/>
  <c r="D50" i="4"/>
  <c r="D49" i="4"/>
  <c r="D47" i="4"/>
  <c r="D46" i="4"/>
  <c r="D45" i="4"/>
  <c r="D48" i="4" s="1"/>
  <c r="D44" i="4"/>
  <c r="D43" i="4"/>
  <c r="D16" i="4"/>
  <c r="D17" i="4" s="1"/>
  <c r="D15" i="4"/>
  <c r="D14" i="4"/>
  <c r="D13" i="4"/>
  <c r="D11" i="4"/>
  <c r="D10" i="4"/>
  <c r="D9" i="4"/>
  <c r="D7" i="4"/>
  <c r="D8" i="4"/>
  <c r="D84" i="4"/>
  <c r="D85" i="4"/>
  <c r="B95" i="4"/>
  <c r="B96" i="4" s="1"/>
  <c r="B97" i="4" s="1"/>
  <c r="B98" i="4" s="1"/>
  <c r="B99" i="4" s="1"/>
  <c r="B100" i="4" s="1"/>
  <c r="B101" i="4" s="1"/>
  <c r="B102" i="4" s="1"/>
  <c r="B103" i="4" s="1"/>
  <c r="B80" i="4"/>
  <c r="B81" i="4" s="1"/>
  <c r="B82" i="4" s="1"/>
  <c r="B83" i="4" s="1"/>
  <c r="B84" i="4" s="1"/>
  <c r="B85" i="4" s="1"/>
  <c r="B86" i="4" s="1"/>
  <c r="B87" i="4" s="1"/>
  <c r="B88" i="4" s="1"/>
  <c r="E35" i="4" l="1"/>
  <c r="H35" i="4"/>
  <c r="D36" i="4" s="1"/>
  <c r="F23" i="4"/>
  <c r="F35" i="4" s="1"/>
  <c r="H62" i="4"/>
  <c r="H71" i="4" s="1"/>
  <c r="D72" i="4" s="1"/>
  <c r="E71" i="4"/>
  <c r="F71" i="4"/>
  <c r="D12" i="4"/>
  <c r="D104" i="4"/>
  <c r="E79" i="4"/>
  <c r="H79" i="4" s="1"/>
  <c r="D89" i="4"/>
  <c r="E87" i="4" s="1"/>
  <c r="E83" i="4"/>
  <c r="H83" i="4" s="1"/>
  <c r="E82" i="4"/>
  <c r="H82" i="4" s="1"/>
  <c r="E81" i="4"/>
  <c r="H81" i="4" s="1"/>
  <c r="E80" i="4"/>
  <c r="H80" i="4" s="1"/>
  <c r="D54" i="4"/>
  <c r="E42" i="4" s="1"/>
  <c r="D18" i="4"/>
  <c r="E9" i="4" s="1"/>
  <c r="E52" i="4" l="1"/>
  <c r="E53" i="4"/>
  <c r="E51" i="4"/>
  <c r="F51" i="4" s="1"/>
  <c r="H51" i="4" s="1"/>
  <c r="E46" i="4"/>
  <c r="H46" i="4" s="1"/>
  <c r="E44" i="4"/>
  <c r="H44" i="4" s="1"/>
  <c r="E49" i="4"/>
  <c r="E50" i="4"/>
  <c r="H50" i="4" s="1"/>
  <c r="E48" i="4"/>
  <c r="H48" i="4" s="1"/>
  <c r="E47" i="4"/>
  <c r="H47" i="4" s="1"/>
  <c r="E45" i="4"/>
  <c r="H45" i="4" s="1"/>
  <c r="E43" i="4"/>
  <c r="H43" i="4" s="1"/>
  <c r="E85" i="4"/>
  <c r="E17" i="4"/>
  <c r="E16" i="4"/>
  <c r="E12" i="4"/>
  <c r="H12" i="4" s="1"/>
  <c r="E88" i="4"/>
  <c r="E86" i="4"/>
  <c r="E11" i="4"/>
  <c r="E14" i="4"/>
  <c r="H14" i="4" s="1"/>
  <c r="E13" i="4"/>
  <c r="H13" i="4" s="1"/>
  <c r="E6" i="4"/>
  <c r="E15" i="4"/>
  <c r="E10" i="4"/>
  <c r="H10" i="4" s="1"/>
  <c r="E84" i="4"/>
  <c r="E8" i="4"/>
  <c r="H8" i="4" s="1"/>
  <c r="E100" i="4"/>
  <c r="E99" i="4"/>
  <c r="E102" i="4"/>
  <c r="E95" i="4"/>
  <c r="H95" i="4" s="1"/>
  <c r="E96" i="4"/>
  <c r="H96" i="4" s="1"/>
  <c r="E97" i="4"/>
  <c r="H97" i="4" s="1"/>
  <c r="E98" i="4"/>
  <c r="H98" i="4" s="1"/>
  <c r="E101" i="4"/>
  <c r="E103" i="4"/>
  <c r="E94" i="4"/>
  <c r="E7" i="4"/>
  <c r="H7" i="4" s="1"/>
  <c r="F79" i="4"/>
  <c r="H9" i="4"/>
  <c r="H49" i="4"/>
  <c r="H42" i="4"/>
  <c r="F47" i="4" l="1"/>
  <c r="F42" i="4"/>
  <c r="E89" i="4"/>
  <c r="F94" i="4"/>
  <c r="F84" i="4"/>
  <c r="H84" i="4" s="1"/>
  <c r="H89" i="4" s="1"/>
  <c r="D90" i="4" s="1"/>
  <c r="F15" i="4"/>
  <c r="H94" i="4"/>
  <c r="F89" i="4"/>
  <c r="F99" i="4"/>
  <c r="H99" i="4" s="1"/>
  <c r="H104" i="4" s="1"/>
  <c r="D105" i="4" s="1"/>
  <c r="F6" i="4"/>
  <c r="H6" i="4"/>
  <c r="E18" i="4"/>
  <c r="E104" i="4"/>
  <c r="F11" i="4"/>
  <c r="F18" i="4" s="1"/>
  <c r="H11" i="4"/>
  <c r="H15" i="4"/>
  <c r="E54" i="4"/>
  <c r="H54" i="4"/>
  <c r="D55" i="4" s="1"/>
  <c r="H18" i="4" l="1"/>
  <c r="D19" i="4" s="1"/>
  <c r="F104" i="4"/>
  <c r="F54" i="4"/>
</calcChain>
</file>

<file path=xl/sharedStrings.xml><?xml version="1.0" encoding="utf-8"?>
<sst xmlns="http://schemas.openxmlformats.org/spreadsheetml/2006/main" count="134" uniqueCount="35">
  <si>
    <t>Royal flush</t>
  </si>
  <si>
    <t>Straight flush</t>
  </si>
  <si>
    <t>Four of a kind</t>
  </si>
  <si>
    <t>Full house</t>
  </si>
  <si>
    <t>Flush</t>
  </si>
  <si>
    <t>Total</t>
  </si>
  <si>
    <t>Probability</t>
  </si>
  <si>
    <t>House edge</t>
  </si>
  <si>
    <t>n!</t>
  </si>
  <si>
    <t>n! = 1*2*….(n-1)*n</t>
  </si>
  <si>
    <t>m!*(n-m)!</t>
  </si>
  <si>
    <t>Cumulative</t>
  </si>
  <si>
    <t>Bonus Coefficient</t>
  </si>
  <si>
    <t xml:space="preserve">Royal flush </t>
  </si>
  <si>
    <t xml:space="preserve">Four of a kind </t>
  </si>
  <si>
    <t xml:space="preserve">Full house </t>
  </si>
  <si>
    <t xml:space="preserve">Flush </t>
  </si>
  <si>
    <t>Straight</t>
  </si>
  <si>
    <t xml:space="preserve">Three of a kind </t>
  </si>
  <si>
    <t>Two pairs</t>
  </si>
  <si>
    <t>Ace+King</t>
  </si>
  <si>
    <t>Pair of Aces</t>
  </si>
  <si>
    <t>№</t>
  </si>
  <si>
    <t>Return</t>
  </si>
  <si>
    <t>Hand</t>
  </si>
  <si>
    <t>6 Card Poker Bonus</t>
  </si>
  <si>
    <t>5 Card Poker Bonus</t>
  </si>
  <si>
    <t>Combinations</t>
  </si>
  <si>
    <t>Pair</t>
  </si>
  <si>
    <t>5 Card Poker Bonus (Hold'em Poker)</t>
  </si>
  <si>
    <t>Pair from 2-K</t>
  </si>
  <si>
    <t>С(n;m)=ЧИСЛКОМБ(n;m)=</t>
  </si>
  <si>
    <t>ВЕРОЯТНОСТИ ПОКЕРНЫХ КОМБИНАЦИЙ</t>
  </si>
  <si>
    <t>БОНУСЫ НА ПОКЕРЕ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</si>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</sst>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"/>
    <numFmt numFmtId="165" formatCode="#,##0.000000"/>
    <numFmt numFmtId="166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sz val="14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 Cyr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theme="0"/>
      </bottom>
      <diagonal/>
    </border>
    <border>
      <left/>
      <right/>
      <top style="thin">
        <color rgb="FFC00000"/>
      </top>
      <bottom style="thin">
        <color theme="0"/>
      </bottom>
      <diagonal/>
    </border>
    <border>
      <left/>
      <right style="thin">
        <color rgb="FFC0000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C00000"/>
      </right>
      <top/>
      <bottom style="thin">
        <color theme="0"/>
      </bottom>
      <diagonal/>
    </border>
    <border>
      <left style="thin">
        <color rgb="FFC00000"/>
      </left>
      <right/>
      <top style="thin">
        <color theme="0"/>
      </top>
      <bottom style="thin">
        <color rgb="FFC00000"/>
      </bottom>
      <diagonal/>
    </border>
    <border>
      <left/>
      <right/>
      <top style="thin">
        <color theme="0"/>
      </top>
      <bottom style="thin">
        <color rgb="FFC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3" fontId="3" fillId="0" borderId="4" xfId="0" applyNumberFormat="1" applyFont="1" applyBorder="1"/>
    <xf numFmtId="0" fontId="3" fillId="0" borderId="4" xfId="0" applyFont="1" applyBorder="1"/>
    <xf numFmtId="3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/>
    <xf numFmtId="166" fontId="3" fillId="0" borderId="2" xfId="0" applyNumberFormat="1" applyFont="1" applyBorder="1"/>
    <xf numFmtId="166" fontId="3" fillId="0" borderId="2" xfId="0" applyNumberFormat="1" applyFont="1" applyBorder="1" applyAlignment="1"/>
    <xf numFmtId="166" fontId="3" fillId="0" borderId="0" xfId="0" applyNumberFormat="1" applyFont="1"/>
    <xf numFmtId="164" fontId="3" fillId="0" borderId="4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3" fontId="3" fillId="0" borderId="6" xfId="0" applyNumberFormat="1" applyFont="1" applyBorder="1"/>
    <xf numFmtId="0" fontId="3" fillId="0" borderId="6" xfId="0" applyFont="1" applyBorder="1"/>
    <xf numFmtId="164" fontId="3" fillId="0" borderId="6" xfId="0" applyNumberFormat="1" applyFont="1" applyBorder="1"/>
    <xf numFmtId="166" fontId="3" fillId="0" borderId="6" xfId="0" applyNumberFormat="1" applyFont="1" applyBorder="1"/>
    <xf numFmtId="3" fontId="3" fillId="0" borderId="8" xfId="0" applyNumberFormat="1" applyFont="1" applyBorder="1"/>
    <xf numFmtId="0" fontId="3" fillId="0" borderId="8" xfId="0" applyFont="1" applyBorder="1"/>
    <xf numFmtId="164" fontId="3" fillId="0" borderId="8" xfId="0" applyNumberFormat="1" applyFont="1" applyBorder="1"/>
    <xf numFmtId="166" fontId="3" fillId="0" borderId="8" xfId="0" applyNumberFormat="1" applyFont="1" applyBorder="1"/>
    <xf numFmtId="0" fontId="3" fillId="2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165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0" fontId="3" fillId="0" borderId="6" xfId="0" applyFont="1" applyBorder="1" applyAlignment="1"/>
    <xf numFmtId="166" fontId="3" fillId="0" borderId="6" xfId="0" applyNumberFormat="1" applyFont="1" applyBorder="1" applyAlignment="1"/>
    <xf numFmtId="0" fontId="3" fillId="0" borderId="8" xfId="0" applyFont="1" applyBorder="1" applyAlignment="1"/>
    <xf numFmtId="166" fontId="3" fillId="0" borderId="8" xfId="0" applyNumberFormat="1" applyFont="1" applyBorder="1" applyAlignment="1"/>
    <xf numFmtId="0" fontId="5" fillId="3" borderId="0" xfId="0" applyFont="1" applyFill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7" fillId="4" borderId="12" xfId="0" applyFont="1" applyFill="1" applyBorder="1" applyAlignment="1">
      <alignment horizontal="center" vertical="center" wrapText="1"/>
    </xf>
    <xf numFmtId="166" fontId="7" fillId="4" borderId="13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165" fontId="7" fillId="4" borderId="15" xfId="0" applyNumberFormat="1" applyFont="1" applyFill="1" applyBorder="1" applyAlignment="1">
      <alignment horizontal="center" vertical="center"/>
    </xf>
    <xf numFmtId="3" fontId="6" fillId="4" borderId="18" xfId="0" applyNumberFormat="1" applyFont="1" applyFill="1" applyBorder="1"/>
    <xf numFmtId="164" fontId="6" fillId="4" borderId="18" xfId="0" applyNumberFormat="1" applyFont="1" applyFill="1" applyBorder="1"/>
    <xf numFmtId="165" fontId="6" fillId="4" borderId="18" xfId="0" applyNumberFormat="1" applyFont="1" applyFill="1" applyBorder="1" applyAlignment="1">
      <alignment horizontal="center"/>
    </xf>
    <xf numFmtId="0" fontId="6" fillId="4" borderId="17" xfId="0" applyFont="1" applyFill="1" applyBorder="1"/>
    <xf numFmtId="166" fontId="6" fillId="4" borderId="19" xfId="0" applyNumberFormat="1" applyFont="1" applyFill="1" applyBorder="1"/>
    <xf numFmtId="0" fontId="8" fillId="2" borderId="1" xfId="2" applyFont="1" applyFill="1" applyBorder="1" applyAlignment="1">
      <alignment horizontal="center"/>
    </xf>
    <xf numFmtId="0" fontId="8" fillId="2" borderId="0" xfId="2" applyFont="1" applyFill="1"/>
    <xf numFmtId="0" fontId="8" fillId="2" borderId="0" xfId="2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/>
    <xf numFmtId="165" fontId="9" fillId="2" borderId="0" xfId="0" applyNumberFormat="1" applyFont="1" applyFill="1" applyAlignment="1">
      <alignment horizontal="center"/>
    </xf>
    <xf numFmtId="0" fontId="8" fillId="2" borderId="0" xfId="2" applyFont="1" applyFill="1" applyAlignment="1">
      <alignment horizontal="right" vertical="center"/>
    </xf>
    <xf numFmtId="0" fontId="2" fillId="0" borderId="0" xfId="2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0" fontId="7" fillId="4" borderId="14" xfId="1" applyNumberFormat="1" applyFont="1" applyFill="1" applyBorder="1" applyAlignment="1">
      <alignment horizontal="right" vertical="center" wrapText="1"/>
    </xf>
    <xf numFmtId="10" fontId="7" fillId="4" borderId="13" xfId="1" applyNumberFormat="1" applyFont="1" applyFill="1" applyBorder="1" applyAlignment="1">
      <alignment horizontal="right" vertical="center" wrapText="1"/>
    </xf>
    <xf numFmtId="0" fontId="7" fillId="4" borderId="20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Процентный" xfId="1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14"/>
  <sheetViews>
    <sheetView tabSelected="1" workbookViewId="0">
      <selection activeCell="E109" sqref="E109"/>
    </sheetView>
  </sheetViews>
  <sheetFormatPr defaultRowHeight="14.25" x14ac:dyDescent="0.2"/>
  <cols>
    <col min="1" max="1" width="9.140625" style="1"/>
    <col min="2" max="2" width="4" style="1" customWidth="1"/>
    <col min="3" max="3" width="31.42578125" style="1" customWidth="1"/>
    <col min="4" max="4" width="15.140625" style="1" customWidth="1"/>
    <col min="5" max="5" width="15.28515625" style="12" customWidth="1"/>
    <col min="6" max="6" width="12.5703125" style="13" bestFit="1" customWidth="1"/>
    <col min="7" max="7" width="14.28515625" style="1" customWidth="1"/>
    <col min="8" max="8" width="12.140625" style="9" customWidth="1"/>
    <col min="9" max="9" width="1.28515625" style="1" customWidth="1"/>
    <col min="10" max="244" width="9.140625" style="1"/>
    <col min="245" max="245" width="4" style="1" customWidth="1"/>
    <col min="246" max="246" width="27" style="1" bestFit="1" customWidth="1"/>
    <col min="247" max="248" width="12.42578125" style="1" customWidth="1"/>
    <col min="249" max="249" width="15.28515625" style="1" customWidth="1"/>
    <col min="250" max="250" width="12.5703125" style="1" bestFit="1" customWidth="1"/>
    <col min="251" max="251" width="14.28515625" style="1" customWidth="1"/>
    <col min="252" max="252" width="15.42578125" style="1" customWidth="1"/>
    <col min="253" max="253" width="1.28515625" style="1" customWidth="1"/>
    <col min="254" max="500" width="9.140625" style="1"/>
    <col min="501" max="501" width="4" style="1" customWidth="1"/>
    <col min="502" max="502" width="27" style="1" bestFit="1" customWidth="1"/>
    <col min="503" max="504" width="12.42578125" style="1" customWidth="1"/>
    <col min="505" max="505" width="15.28515625" style="1" customWidth="1"/>
    <col min="506" max="506" width="12.5703125" style="1" bestFit="1" customWidth="1"/>
    <col min="507" max="507" width="14.28515625" style="1" customWidth="1"/>
    <col min="508" max="508" width="15.42578125" style="1" customWidth="1"/>
    <col min="509" max="509" width="1.28515625" style="1" customWidth="1"/>
    <col min="510" max="756" width="9.140625" style="1"/>
    <col min="757" max="757" width="4" style="1" customWidth="1"/>
    <col min="758" max="758" width="27" style="1" bestFit="1" customWidth="1"/>
    <col min="759" max="760" width="12.42578125" style="1" customWidth="1"/>
    <col min="761" max="761" width="15.28515625" style="1" customWidth="1"/>
    <col min="762" max="762" width="12.5703125" style="1" bestFit="1" customWidth="1"/>
    <col min="763" max="763" width="14.28515625" style="1" customWidth="1"/>
    <col min="764" max="764" width="15.42578125" style="1" customWidth="1"/>
    <col min="765" max="765" width="1.28515625" style="1" customWidth="1"/>
    <col min="766" max="1012" width="9.140625" style="1"/>
    <col min="1013" max="1013" width="4" style="1" customWidth="1"/>
    <col min="1014" max="1014" width="27" style="1" bestFit="1" customWidth="1"/>
    <col min="1015" max="1016" width="12.42578125" style="1" customWidth="1"/>
    <col min="1017" max="1017" width="15.28515625" style="1" customWidth="1"/>
    <col min="1018" max="1018" width="12.5703125" style="1" bestFit="1" customWidth="1"/>
    <col min="1019" max="1019" width="14.28515625" style="1" customWidth="1"/>
    <col min="1020" max="1020" width="15.42578125" style="1" customWidth="1"/>
    <col min="1021" max="1021" width="1.28515625" style="1" customWidth="1"/>
    <col min="1022" max="1268" width="9.140625" style="1"/>
    <col min="1269" max="1269" width="4" style="1" customWidth="1"/>
    <col min="1270" max="1270" width="27" style="1" bestFit="1" customWidth="1"/>
    <col min="1271" max="1272" width="12.42578125" style="1" customWidth="1"/>
    <col min="1273" max="1273" width="15.28515625" style="1" customWidth="1"/>
    <col min="1274" max="1274" width="12.5703125" style="1" bestFit="1" customWidth="1"/>
    <col min="1275" max="1275" width="14.28515625" style="1" customWidth="1"/>
    <col min="1276" max="1276" width="15.42578125" style="1" customWidth="1"/>
    <col min="1277" max="1277" width="1.28515625" style="1" customWidth="1"/>
    <col min="1278" max="1524" width="9.140625" style="1"/>
    <col min="1525" max="1525" width="4" style="1" customWidth="1"/>
    <col min="1526" max="1526" width="27" style="1" bestFit="1" customWidth="1"/>
    <col min="1527" max="1528" width="12.42578125" style="1" customWidth="1"/>
    <col min="1529" max="1529" width="15.28515625" style="1" customWidth="1"/>
    <col min="1530" max="1530" width="12.5703125" style="1" bestFit="1" customWidth="1"/>
    <col min="1531" max="1531" width="14.28515625" style="1" customWidth="1"/>
    <col min="1532" max="1532" width="15.42578125" style="1" customWidth="1"/>
    <col min="1533" max="1533" width="1.28515625" style="1" customWidth="1"/>
    <col min="1534" max="1780" width="9.140625" style="1"/>
    <col min="1781" max="1781" width="4" style="1" customWidth="1"/>
    <col min="1782" max="1782" width="27" style="1" bestFit="1" customWidth="1"/>
    <col min="1783" max="1784" width="12.42578125" style="1" customWidth="1"/>
    <col min="1785" max="1785" width="15.28515625" style="1" customWidth="1"/>
    <col min="1786" max="1786" width="12.5703125" style="1" bestFit="1" customWidth="1"/>
    <col min="1787" max="1787" width="14.28515625" style="1" customWidth="1"/>
    <col min="1788" max="1788" width="15.42578125" style="1" customWidth="1"/>
    <col min="1789" max="1789" width="1.28515625" style="1" customWidth="1"/>
    <col min="1790" max="2036" width="9.140625" style="1"/>
    <col min="2037" max="2037" width="4" style="1" customWidth="1"/>
    <col min="2038" max="2038" width="27" style="1" bestFit="1" customWidth="1"/>
    <col min="2039" max="2040" width="12.42578125" style="1" customWidth="1"/>
    <col min="2041" max="2041" width="15.28515625" style="1" customWidth="1"/>
    <col min="2042" max="2042" width="12.5703125" style="1" bestFit="1" customWidth="1"/>
    <col min="2043" max="2043" width="14.28515625" style="1" customWidth="1"/>
    <col min="2044" max="2044" width="15.42578125" style="1" customWidth="1"/>
    <col min="2045" max="2045" width="1.28515625" style="1" customWidth="1"/>
    <col min="2046" max="2292" width="9.140625" style="1"/>
    <col min="2293" max="2293" width="4" style="1" customWidth="1"/>
    <col min="2294" max="2294" width="27" style="1" bestFit="1" customWidth="1"/>
    <col min="2295" max="2296" width="12.42578125" style="1" customWidth="1"/>
    <col min="2297" max="2297" width="15.28515625" style="1" customWidth="1"/>
    <col min="2298" max="2298" width="12.5703125" style="1" bestFit="1" customWidth="1"/>
    <col min="2299" max="2299" width="14.28515625" style="1" customWidth="1"/>
    <col min="2300" max="2300" width="15.42578125" style="1" customWidth="1"/>
    <col min="2301" max="2301" width="1.28515625" style="1" customWidth="1"/>
    <col min="2302" max="2548" width="9.140625" style="1"/>
    <col min="2549" max="2549" width="4" style="1" customWidth="1"/>
    <col min="2550" max="2550" width="27" style="1" bestFit="1" customWidth="1"/>
    <col min="2551" max="2552" width="12.42578125" style="1" customWidth="1"/>
    <col min="2553" max="2553" width="15.28515625" style="1" customWidth="1"/>
    <col min="2554" max="2554" width="12.5703125" style="1" bestFit="1" customWidth="1"/>
    <col min="2555" max="2555" width="14.28515625" style="1" customWidth="1"/>
    <col min="2556" max="2556" width="15.42578125" style="1" customWidth="1"/>
    <col min="2557" max="2557" width="1.28515625" style="1" customWidth="1"/>
    <col min="2558" max="2804" width="9.140625" style="1"/>
    <col min="2805" max="2805" width="4" style="1" customWidth="1"/>
    <col min="2806" max="2806" width="27" style="1" bestFit="1" customWidth="1"/>
    <col min="2807" max="2808" width="12.42578125" style="1" customWidth="1"/>
    <col min="2809" max="2809" width="15.28515625" style="1" customWidth="1"/>
    <col min="2810" max="2810" width="12.5703125" style="1" bestFit="1" customWidth="1"/>
    <col min="2811" max="2811" width="14.28515625" style="1" customWidth="1"/>
    <col min="2812" max="2812" width="15.42578125" style="1" customWidth="1"/>
    <col min="2813" max="2813" width="1.28515625" style="1" customWidth="1"/>
    <col min="2814" max="3060" width="9.140625" style="1"/>
    <col min="3061" max="3061" width="4" style="1" customWidth="1"/>
    <col min="3062" max="3062" width="27" style="1" bestFit="1" customWidth="1"/>
    <col min="3063" max="3064" width="12.42578125" style="1" customWidth="1"/>
    <col min="3065" max="3065" width="15.28515625" style="1" customWidth="1"/>
    <col min="3066" max="3066" width="12.5703125" style="1" bestFit="1" customWidth="1"/>
    <col min="3067" max="3067" width="14.28515625" style="1" customWidth="1"/>
    <col min="3068" max="3068" width="15.42578125" style="1" customWidth="1"/>
    <col min="3069" max="3069" width="1.28515625" style="1" customWidth="1"/>
    <col min="3070" max="3316" width="9.140625" style="1"/>
    <col min="3317" max="3317" width="4" style="1" customWidth="1"/>
    <col min="3318" max="3318" width="27" style="1" bestFit="1" customWidth="1"/>
    <col min="3319" max="3320" width="12.42578125" style="1" customWidth="1"/>
    <col min="3321" max="3321" width="15.28515625" style="1" customWidth="1"/>
    <col min="3322" max="3322" width="12.5703125" style="1" bestFit="1" customWidth="1"/>
    <col min="3323" max="3323" width="14.28515625" style="1" customWidth="1"/>
    <col min="3324" max="3324" width="15.42578125" style="1" customWidth="1"/>
    <col min="3325" max="3325" width="1.28515625" style="1" customWidth="1"/>
    <col min="3326" max="3572" width="9.140625" style="1"/>
    <col min="3573" max="3573" width="4" style="1" customWidth="1"/>
    <col min="3574" max="3574" width="27" style="1" bestFit="1" customWidth="1"/>
    <col min="3575" max="3576" width="12.42578125" style="1" customWidth="1"/>
    <col min="3577" max="3577" width="15.28515625" style="1" customWidth="1"/>
    <col min="3578" max="3578" width="12.5703125" style="1" bestFit="1" customWidth="1"/>
    <col min="3579" max="3579" width="14.28515625" style="1" customWidth="1"/>
    <col min="3580" max="3580" width="15.42578125" style="1" customWidth="1"/>
    <col min="3581" max="3581" width="1.28515625" style="1" customWidth="1"/>
    <col min="3582" max="3828" width="9.140625" style="1"/>
    <col min="3829" max="3829" width="4" style="1" customWidth="1"/>
    <col min="3830" max="3830" width="27" style="1" bestFit="1" customWidth="1"/>
    <col min="3831" max="3832" width="12.42578125" style="1" customWidth="1"/>
    <col min="3833" max="3833" width="15.28515625" style="1" customWidth="1"/>
    <col min="3834" max="3834" width="12.5703125" style="1" bestFit="1" customWidth="1"/>
    <col min="3835" max="3835" width="14.28515625" style="1" customWidth="1"/>
    <col min="3836" max="3836" width="15.42578125" style="1" customWidth="1"/>
    <col min="3837" max="3837" width="1.28515625" style="1" customWidth="1"/>
    <col min="3838" max="4084" width="9.140625" style="1"/>
    <col min="4085" max="4085" width="4" style="1" customWidth="1"/>
    <col min="4086" max="4086" width="27" style="1" bestFit="1" customWidth="1"/>
    <col min="4087" max="4088" width="12.42578125" style="1" customWidth="1"/>
    <col min="4089" max="4089" width="15.28515625" style="1" customWidth="1"/>
    <col min="4090" max="4090" width="12.5703125" style="1" bestFit="1" customWidth="1"/>
    <col min="4091" max="4091" width="14.28515625" style="1" customWidth="1"/>
    <col min="4092" max="4092" width="15.42578125" style="1" customWidth="1"/>
    <col min="4093" max="4093" width="1.28515625" style="1" customWidth="1"/>
    <col min="4094" max="4340" width="9.140625" style="1"/>
    <col min="4341" max="4341" width="4" style="1" customWidth="1"/>
    <col min="4342" max="4342" width="27" style="1" bestFit="1" customWidth="1"/>
    <col min="4343" max="4344" width="12.42578125" style="1" customWidth="1"/>
    <col min="4345" max="4345" width="15.28515625" style="1" customWidth="1"/>
    <col min="4346" max="4346" width="12.5703125" style="1" bestFit="1" customWidth="1"/>
    <col min="4347" max="4347" width="14.28515625" style="1" customWidth="1"/>
    <col min="4348" max="4348" width="15.42578125" style="1" customWidth="1"/>
    <col min="4349" max="4349" width="1.28515625" style="1" customWidth="1"/>
    <col min="4350" max="4596" width="9.140625" style="1"/>
    <col min="4597" max="4597" width="4" style="1" customWidth="1"/>
    <col min="4598" max="4598" width="27" style="1" bestFit="1" customWidth="1"/>
    <col min="4599" max="4600" width="12.42578125" style="1" customWidth="1"/>
    <col min="4601" max="4601" width="15.28515625" style="1" customWidth="1"/>
    <col min="4602" max="4602" width="12.5703125" style="1" bestFit="1" customWidth="1"/>
    <col min="4603" max="4603" width="14.28515625" style="1" customWidth="1"/>
    <col min="4604" max="4604" width="15.42578125" style="1" customWidth="1"/>
    <col min="4605" max="4605" width="1.28515625" style="1" customWidth="1"/>
    <col min="4606" max="4852" width="9.140625" style="1"/>
    <col min="4853" max="4853" width="4" style="1" customWidth="1"/>
    <col min="4854" max="4854" width="27" style="1" bestFit="1" customWidth="1"/>
    <col min="4855" max="4856" width="12.42578125" style="1" customWidth="1"/>
    <col min="4857" max="4857" width="15.28515625" style="1" customWidth="1"/>
    <col min="4858" max="4858" width="12.5703125" style="1" bestFit="1" customWidth="1"/>
    <col min="4859" max="4859" width="14.28515625" style="1" customWidth="1"/>
    <col min="4860" max="4860" width="15.42578125" style="1" customWidth="1"/>
    <col min="4861" max="4861" width="1.28515625" style="1" customWidth="1"/>
    <col min="4862" max="5108" width="9.140625" style="1"/>
    <col min="5109" max="5109" width="4" style="1" customWidth="1"/>
    <col min="5110" max="5110" width="27" style="1" bestFit="1" customWidth="1"/>
    <col min="5111" max="5112" width="12.42578125" style="1" customWidth="1"/>
    <col min="5113" max="5113" width="15.28515625" style="1" customWidth="1"/>
    <col min="5114" max="5114" width="12.5703125" style="1" bestFit="1" customWidth="1"/>
    <col min="5115" max="5115" width="14.28515625" style="1" customWidth="1"/>
    <col min="5116" max="5116" width="15.42578125" style="1" customWidth="1"/>
    <col min="5117" max="5117" width="1.28515625" style="1" customWidth="1"/>
    <col min="5118" max="5364" width="9.140625" style="1"/>
    <col min="5365" max="5365" width="4" style="1" customWidth="1"/>
    <col min="5366" max="5366" width="27" style="1" bestFit="1" customWidth="1"/>
    <col min="5367" max="5368" width="12.42578125" style="1" customWidth="1"/>
    <col min="5369" max="5369" width="15.28515625" style="1" customWidth="1"/>
    <col min="5370" max="5370" width="12.5703125" style="1" bestFit="1" customWidth="1"/>
    <col min="5371" max="5371" width="14.28515625" style="1" customWidth="1"/>
    <col min="5372" max="5372" width="15.42578125" style="1" customWidth="1"/>
    <col min="5373" max="5373" width="1.28515625" style="1" customWidth="1"/>
    <col min="5374" max="5620" width="9.140625" style="1"/>
    <col min="5621" max="5621" width="4" style="1" customWidth="1"/>
    <col min="5622" max="5622" width="27" style="1" bestFit="1" customWidth="1"/>
    <col min="5623" max="5624" width="12.42578125" style="1" customWidth="1"/>
    <col min="5625" max="5625" width="15.28515625" style="1" customWidth="1"/>
    <col min="5626" max="5626" width="12.5703125" style="1" bestFit="1" customWidth="1"/>
    <col min="5627" max="5627" width="14.28515625" style="1" customWidth="1"/>
    <col min="5628" max="5628" width="15.42578125" style="1" customWidth="1"/>
    <col min="5629" max="5629" width="1.28515625" style="1" customWidth="1"/>
    <col min="5630" max="5876" width="9.140625" style="1"/>
    <col min="5877" max="5877" width="4" style="1" customWidth="1"/>
    <col min="5878" max="5878" width="27" style="1" bestFit="1" customWidth="1"/>
    <col min="5879" max="5880" width="12.42578125" style="1" customWidth="1"/>
    <col min="5881" max="5881" width="15.28515625" style="1" customWidth="1"/>
    <col min="5882" max="5882" width="12.5703125" style="1" bestFit="1" customWidth="1"/>
    <col min="5883" max="5883" width="14.28515625" style="1" customWidth="1"/>
    <col min="5884" max="5884" width="15.42578125" style="1" customWidth="1"/>
    <col min="5885" max="5885" width="1.28515625" style="1" customWidth="1"/>
    <col min="5886" max="6132" width="9.140625" style="1"/>
    <col min="6133" max="6133" width="4" style="1" customWidth="1"/>
    <col min="6134" max="6134" width="27" style="1" bestFit="1" customWidth="1"/>
    <col min="6135" max="6136" width="12.42578125" style="1" customWidth="1"/>
    <col min="6137" max="6137" width="15.28515625" style="1" customWidth="1"/>
    <col min="6138" max="6138" width="12.5703125" style="1" bestFit="1" customWidth="1"/>
    <col min="6139" max="6139" width="14.28515625" style="1" customWidth="1"/>
    <col min="6140" max="6140" width="15.42578125" style="1" customWidth="1"/>
    <col min="6141" max="6141" width="1.28515625" style="1" customWidth="1"/>
    <col min="6142" max="6388" width="9.140625" style="1"/>
    <col min="6389" max="6389" width="4" style="1" customWidth="1"/>
    <col min="6390" max="6390" width="27" style="1" bestFit="1" customWidth="1"/>
    <col min="6391" max="6392" width="12.42578125" style="1" customWidth="1"/>
    <col min="6393" max="6393" width="15.28515625" style="1" customWidth="1"/>
    <col min="6394" max="6394" width="12.5703125" style="1" bestFit="1" customWidth="1"/>
    <col min="6395" max="6395" width="14.28515625" style="1" customWidth="1"/>
    <col min="6396" max="6396" width="15.42578125" style="1" customWidth="1"/>
    <col min="6397" max="6397" width="1.28515625" style="1" customWidth="1"/>
    <col min="6398" max="6644" width="9.140625" style="1"/>
    <col min="6645" max="6645" width="4" style="1" customWidth="1"/>
    <col min="6646" max="6646" width="27" style="1" bestFit="1" customWidth="1"/>
    <col min="6647" max="6648" width="12.42578125" style="1" customWidth="1"/>
    <col min="6649" max="6649" width="15.28515625" style="1" customWidth="1"/>
    <col min="6650" max="6650" width="12.5703125" style="1" bestFit="1" customWidth="1"/>
    <col min="6651" max="6651" width="14.28515625" style="1" customWidth="1"/>
    <col min="6652" max="6652" width="15.42578125" style="1" customWidth="1"/>
    <col min="6653" max="6653" width="1.28515625" style="1" customWidth="1"/>
    <col min="6654" max="6900" width="9.140625" style="1"/>
    <col min="6901" max="6901" width="4" style="1" customWidth="1"/>
    <col min="6902" max="6902" width="27" style="1" bestFit="1" customWidth="1"/>
    <col min="6903" max="6904" width="12.42578125" style="1" customWidth="1"/>
    <col min="6905" max="6905" width="15.28515625" style="1" customWidth="1"/>
    <col min="6906" max="6906" width="12.5703125" style="1" bestFit="1" customWidth="1"/>
    <col min="6907" max="6907" width="14.28515625" style="1" customWidth="1"/>
    <col min="6908" max="6908" width="15.42578125" style="1" customWidth="1"/>
    <col min="6909" max="6909" width="1.28515625" style="1" customWidth="1"/>
    <col min="6910" max="7156" width="9.140625" style="1"/>
    <col min="7157" max="7157" width="4" style="1" customWidth="1"/>
    <col min="7158" max="7158" width="27" style="1" bestFit="1" customWidth="1"/>
    <col min="7159" max="7160" width="12.42578125" style="1" customWidth="1"/>
    <col min="7161" max="7161" width="15.28515625" style="1" customWidth="1"/>
    <col min="7162" max="7162" width="12.5703125" style="1" bestFit="1" customWidth="1"/>
    <col min="7163" max="7163" width="14.28515625" style="1" customWidth="1"/>
    <col min="7164" max="7164" width="15.42578125" style="1" customWidth="1"/>
    <col min="7165" max="7165" width="1.28515625" style="1" customWidth="1"/>
    <col min="7166" max="7412" width="9.140625" style="1"/>
    <col min="7413" max="7413" width="4" style="1" customWidth="1"/>
    <col min="7414" max="7414" width="27" style="1" bestFit="1" customWidth="1"/>
    <col min="7415" max="7416" width="12.42578125" style="1" customWidth="1"/>
    <col min="7417" max="7417" width="15.28515625" style="1" customWidth="1"/>
    <col min="7418" max="7418" width="12.5703125" style="1" bestFit="1" customWidth="1"/>
    <col min="7419" max="7419" width="14.28515625" style="1" customWidth="1"/>
    <col min="7420" max="7420" width="15.42578125" style="1" customWidth="1"/>
    <col min="7421" max="7421" width="1.28515625" style="1" customWidth="1"/>
    <col min="7422" max="7668" width="9.140625" style="1"/>
    <col min="7669" max="7669" width="4" style="1" customWidth="1"/>
    <col min="7670" max="7670" width="27" style="1" bestFit="1" customWidth="1"/>
    <col min="7671" max="7672" width="12.42578125" style="1" customWidth="1"/>
    <col min="7673" max="7673" width="15.28515625" style="1" customWidth="1"/>
    <col min="7674" max="7674" width="12.5703125" style="1" bestFit="1" customWidth="1"/>
    <col min="7675" max="7675" width="14.28515625" style="1" customWidth="1"/>
    <col min="7676" max="7676" width="15.42578125" style="1" customWidth="1"/>
    <col min="7677" max="7677" width="1.28515625" style="1" customWidth="1"/>
    <col min="7678" max="7924" width="9.140625" style="1"/>
    <col min="7925" max="7925" width="4" style="1" customWidth="1"/>
    <col min="7926" max="7926" width="27" style="1" bestFit="1" customWidth="1"/>
    <col min="7927" max="7928" width="12.42578125" style="1" customWidth="1"/>
    <col min="7929" max="7929" width="15.28515625" style="1" customWidth="1"/>
    <col min="7930" max="7930" width="12.5703125" style="1" bestFit="1" customWidth="1"/>
    <col min="7931" max="7931" width="14.28515625" style="1" customWidth="1"/>
    <col min="7932" max="7932" width="15.42578125" style="1" customWidth="1"/>
    <col min="7933" max="7933" width="1.28515625" style="1" customWidth="1"/>
    <col min="7934" max="8180" width="9.140625" style="1"/>
    <col min="8181" max="8181" width="4" style="1" customWidth="1"/>
    <col min="8182" max="8182" width="27" style="1" bestFit="1" customWidth="1"/>
    <col min="8183" max="8184" width="12.42578125" style="1" customWidth="1"/>
    <col min="8185" max="8185" width="15.28515625" style="1" customWidth="1"/>
    <col min="8186" max="8186" width="12.5703125" style="1" bestFit="1" customWidth="1"/>
    <col min="8187" max="8187" width="14.28515625" style="1" customWidth="1"/>
    <col min="8188" max="8188" width="15.42578125" style="1" customWidth="1"/>
    <col min="8189" max="8189" width="1.28515625" style="1" customWidth="1"/>
    <col min="8190" max="8436" width="9.140625" style="1"/>
    <col min="8437" max="8437" width="4" style="1" customWidth="1"/>
    <col min="8438" max="8438" width="27" style="1" bestFit="1" customWidth="1"/>
    <col min="8439" max="8440" width="12.42578125" style="1" customWidth="1"/>
    <col min="8441" max="8441" width="15.28515625" style="1" customWidth="1"/>
    <col min="8442" max="8442" width="12.5703125" style="1" bestFit="1" customWidth="1"/>
    <col min="8443" max="8443" width="14.28515625" style="1" customWidth="1"/>
    <col min="8444" max="8444" width="15.42578125" style="1" customWidth="1"/>
    <col min="8445" max="8445" width="1.28515625" style="1" customWidth="1"/>
    <col min="8446" max="8692" width="9.140625" style="1"/>
    <col min="8693" max="8693" width="4" style="1" customWidth="1"/>
    <col min="8694" max="8694" width="27" style="1" bestFit="1" customWidth="1"/>
    <col min="8695" max="8696" width="12.42578125" style="1" customWidth="1"/>
    <col min="8697" max="8697" width="15.28515625" style="1" customWidth="1"/>
    <col min="8698" max="8698" width="12.5703125" style="1" bestFit="1" customWidth="1"/>
    <col min="8699" max="8699" width="14.28515625" style="1" customWidth="1"/>
    <col min="8700" max="8700" width="15.42578125" style="1" customWidth="1"/>
    <col min="8701" max="8701" width="1.28515625" style="1" customWidth="1"/>
    <col min="8702" max="8948" width="9.140625" style="1"/>
    <col min="8949" max="8949" width="4" style="1" customWidth="1"/>
    <col min="8950" max="8950" width="27" style="1" bestFit="1" customWidth="1"/>
    <col min="8951" max="8952" width="12.42578125" style="1" customWidth="1"/>
    <col min="8953" max="8953" width="15.28515625" style="1" customWidth="1"/>
    <col min="8954" max="8954" width="12.5703125" style="1" bestFit="1" customWidth="1"/>
    <col min="8955" max="8955" width="14.28515625" style="1" customWidth="1"/>
    <col min="8956" max="8956" width="15.42578125" style="1" customWidth="1"/>
    <col min="8957" max="8957" width="1.28515625" style="1" customWidth="1"/>
    <col min="8958" max="9204" width="9.140625" style="1"/>
    <col min="9205" max="9205" width="4" style="1" customWidth="1"/>
    <col min="9206" max="9206" width="27" style="1" bestFit="1" customWidth="1"/>
    <col min="9207" max="9208" width="12.42578125" style="1" customWidth="1"/>
    <col min="9209" max="9209" width="15.28515625" style="1" customWidth="1"/>
    <col min="9210" max="9210" width="12.5703125" style="1" bestFit="1" customWidth="1"/>
    <col min="9211" max="9211" width="14.28515625" style="1" customWidth="1"/>
    <col min="9212" max="9212" width="15.42578125" style="1" customWidth="1"/>
    <col min="9213" max="9213" width="1.28515625" style="1" customWidth="1"/>
    <col min="9214" max="9460" width="9.140625" style="1"/>
    <col min="9461" max="9461" width="4" style="1" customWidth="1"/>
    <col min="9462" max="9462" width="27" style="1" bestFit="1" customWidth="1"/>
    <col min="9463" max="9464" width="12.42578125" style="1" customWidth="1"/>
    <col min="9465" max="9465" width="15.28515625" style="1" customWidth="1"/>
    <col min="9466" max="9466" width="12.5703125" style="1" bestFit="1" customWidth="1"/>
    <col min="9467" max="9467" width="14.28515625" style="1" customWidth="1"/>
    <col min="9468" max="9468" width="15.42578125" style="1" customWidth="1"/>
    <col min="9469" max="9469" width="1.28515625" style="1" customWidth="1"/>
    <col min="9470" max="9716" width="9.140625" style="1"/>
    <col min="9717" max="9717" width="4" style="1" customWidth="1"/>
    <col min="9718" max="9718" width="27" style="1" bestFit="1" customWidth="1"/>
    <col min="9719" max="9720" width="12.42578125" style="1" customWidth="1"/>
    <col min="9721" max="9721" width="15.28515625" style="1" customWidth="1"/>
    <col min="9722" max="9722" width="12.5703125" style="1" bestFit="1" customWidth="1"/>
    <col min="9723" max="9723" width="14.28515625" style="1" customWidth="1"/>
    <col min="9724" max="9724" width="15.42578125" style="1" customWidth="1"/>
    <col min="9725" max="9725" width="1.28515625" style="1" customWidth="1"/>
    <col min="9726" max="9972" width="9.140625" style="1"/>
    <col min="9973" max="9973" width="4" style="1" customWidth="1"/>
    <col min="9974" max="9974" width="27" style="1" bestFit="1" customWidth="1"/>
    <col min="9975" max="9976" width="12.42578125" style="1" customWidth="1"/>
    <col min="9977" max="9977" width="15.28515625" style="1" customWidth="1"/>
    <col min="9978" max="9978" width="12.5703125" style="1" bestFit="1" customWidth="1"/>
    <col min="9979" max="9979" width="14.28515625" style="1" customWidth="1"/>
    <col min="9980" max="9980" width="15.42578125" style="1" customWidth="1"/>
    <col min="9981" max="9981" width="1.28515625" style="1" customWidth="1"/>
    <col min="9982" max="10228" width="9.140625" style="1"/>
    <col min="10229" max="10229" width="4" style="1" customWidth="1"/>
    <col min="10230" max="10230" width="27" style="1" bestFit="1" customWidth="1"/>
    <col min="10231" max="10232" width="12.42578125" style="1" customWidth="1"/>
    <col min="10233" max="10233" width="15.28515625" style="1" customWidth="1"/>
    <col min="10234" max="10234" width="12.5703125" style="1" bestFit="1" customWidth="1"/>
    <col min="10235" max="10235" width="14.28515625" style="1" customWidth="1"/>
    <col min="10236" max="10236" width="15.42578125" style="1" customWidth="1"/>
    <col min="10237" max="10237" width="1.28515625" style="1" customWidth="1"/>
    <col min="10238" max="10484" width="9.140625" style="1"/>
    <col min="10485" max="10485" width="4" style="1" customWidth="1"/>
    <col min="10486" max="10486" width="27" style="1" bestFit="1" customWidth="1"/>
    <col min="10487" max="10488" width="12.42578125" style="1" customWidth="1"/>
    <col min="10489" max="10489" width="15.28515625" style="1" customWidth="1"/>
    <col min="10490" max="10490" width="12.5703125" style="1" bestFit="1" customWidth="1"/>
    <col min="10491" max="10491" width="14.28515625" style="1" customWidth="1"/>
    <col min="10492" max="10492" width="15.42578125" style="1" customWidth="1"/>
    <col min="10493" max="10493" width="1.28515625" style="1" customWidth="1"/>
    <col min="10494" max="10740" width="9.140625" style="1"/>
    <col min="10741" max="10741" width="4" style="1" customWidth="1"/>
    <col min="10742" max="10742" width="27" style="1" bestFit="1" customWidth="1"/>
    <col min="10743" max="10744" width="12.42578125" style="1" customWidth="1"/>
    <col min="10745" max="10745" width="15.28515625" style="1" customWidth="1"/>
    <col min="10746" max="10746" width="12.5703125" style="1" bestFit="1" customWidth="1"/>
    <col min="10747" max="10747" width="14.28515625" style="1" customWidth="1"/>
    <col min="10748" max="10748" width="15.42578125" style="1" customWidth="1"/>
    <col min="10749" max="10749" width="1.28515625" style="1" customWidth="1"/>
    <col min="10750" max="10996" width="9.140625" style="1"/>
    <col min="10997" max="10997" width="4" style="1" customWidth="1"/>
    <col min="10998" max="10998" width="27" style="1" bestFit="1" customWidth="1"/>
    <col min="10999" max="11000" width="12.42578125" style="1" customWidth="1"/>
    <col min="11001" max="11001" width="15.28515625" style="1" customWidth="1"/>
    <col min="11002" max="11002" width="12.5703125" style="1" bestFit="1" customWidth="1"/>
    <col min="11003" max="11003" width="14.28515625" style="1" customWidth="1"/>
    <col min="11004" max="11004" width="15.42578125" style="1" customWidth="1"/>
    <col min="11005" max="11005" width="1.28515625" style="1" customWidth="1"/>
    <col min="11006" max="11252" width="9.140625" style="1"/>
    <col min="11253" max="11253" width="4" style="1" customWidth="1"/>
    <col min="11254" max="11254" width="27" style="1" bestFit="1" customWidth="1"/>
    <col min="11255" max="11256" width="12.42578125" style="1" customWidth="1"/>
    <col min="11257" max="11257" width="15.28515625" style="1" customWidth="1"/>
    <col min="11258" max="11258" width="12.5703125" style="1" bestFit="1" customWidth="1"/>
    <col min="11259" max="11259" width="14.28515625" style="1" customWidth="1"/>
    <col min="11260" max="11260" width="15.42578125" style="1" customWidth="1"/>
    <col min="11261" max="11261" width="1.28515625" style="1" customWidth="1"/>
    <col min="11262" max="11508" width="9.140625" style="1"/>
    <col min="11509" max="11509" width="4" style="1" customWidth="1"/>
    <col min="11510" max="11510" width="27" style="1" bestFit="1" customWidth="1"/>
    <col min="11511" max="11512" width="12.42578125" style="1" customWidth="1"/>
    <col min="11513" max="11513" width="15.28515625" style="1" customWidth="1"/>
    <col min="11514" max="11514" width="12.5703125" style="1" bestFit="1" customWidth="1"/>
    <col min="11515" max="11515" width="14.28515625" style="1" customWidth="1"/>
    <col min="11516" max="11516" width="15.42578125" style="1" customWidth="1"/>
    <col min="11517" max="11517" width="1.28515625" style="1" customWidth="1"/>
    <col min="11518" max="11764" width="9.140625" style="1"/>
    <col min="11765" max="11765" width="4" style="1" customWidth="1"/>
    <col min="11766" max="11766" width="27" style="1" bestFit="1" customWidth="1"/>
    <col min="11767" max="11768" width="12.42578125" style="1" customWidth="1"/>
    <col min="11769" max="11769" width="15.28515625" style="1" customWidth="1"/>
    <col min="11770" max="11770" width="12.5703125" style="1" bestFit="1" customWidth="1"/>
    <col min="11771" max="11771" width="14.28515625" style="1" customWidth="1"/>
    <col min="11772" max="11772" width="15.42578125" style="1" customWidth="1"/>
    <col min="11773" max="11773" width="1.28515625" style="1" customWidth="1"/>
    <col min="11774" max="12020" width="9.140625" style="1"/>
    <col min="12021" max="12021" width="4" style="1" customWidth="1"/>
    <col min="12022" max="12022" width="27" style="1" bestFit="1" customWidth="1"/>
    <col min="12023" max="12024" width="12.42578125" style="1" customWidth="1"/>
    <col min="12025" max="12025" width="15.28515625" style="1" customWidth="1"/>
    <col min="12026" max="12026" width="12.5703125" style="1" bestFit="1" customWidth="1"/>
    <col min="12027" max="12027" width="14.28515625" style="1" customWidth="1"/>
    <col min="12028" max="12028" width="15.42578125" style="1" customWidth="1"/>
    <col min="12029" max="12029" width="1.28515625" style="1" customWidth="1"/>
    <col min="12030" max="12276" width="9.140625" style="1"/>
    <col min="12277" max="12277" width="4" style="1" customWidth="1"/>
    <col min="12278" max="12278" width="27" style="1" bestFit="1" customWidth="1"/>
    <col min="12279" max="12280" width="12.42578125" style="1" customWidth="1"/>
    <col min="12281" max="12281" width="15.28515625" style="1" customWidth="1"/>
    <col min="12282" max="12282" width="12.5703125" style="1" bestFit="1" customWidth="1"/>
    <col min="12283" max="12283" width="14.28515625" style="1" customWidth="1"/>
    <col min="12284" max="12284" width="15.42578125" style="1" customWidth="1"/>
    <col min="12285" max="12285" width="1.28515625" style="1" customWidth="1"/>
    <col min="12286" max="12532" width="9.140625" style="1"/>
    <col min="12533" max="12533" width="4" style="1" customWidth="1"/>
    <col min="12534" max="12534" width="27" style="1" bestFit="1" customWidth="1"/>
    <col min="12535" max="12536" width="12.42578125" style="1" customWidth="1"/>
    <col min="12537" max="12537" width="15.28515625" style="1" customWidth="1"/>
    <col min="12538" max="12538" width="12.5703125" style="1" bestFit="1" customWidth="1"/>
    <col min="12539" max="12539" width="14.28515625" style="1" customWidth="1"/>
    <col min="12540" max="12540" width="15.42578125" style="1" customWidth="1"/>
    <col min="12541" max="12541" width="1.28515625" style="1" customWidth="1"/>
    <col min="12542" max="12788" width="9.140625" style="1"/>
    <col min="12789" max="12789" width="4" style="1" customWidth="1"/>
    <col min="12790" max="12790" width="27" style="1" bestFit="1" customWidth="1"/>
    <col min="12791" max="12792" width="12.42578125" style="1" customWidth="1"/>
    <col min="12793" max="12793" width="15.28515625" style="1" customWidth="1"/>
    <col min="12794" max="12794" width="12.5703125" style="1" bestFit="1" customWidth="1"/>
    <col min="12795" max="12795" width="14.28515625" style="1" customWidth="1"/>
    <col min="12796" max="12796" width="15.42578125" style="1" customWidth="1"/>
    <col min="12797" max="12797" width="1.28515625" style="1" customWidth="1"/>
    <col min="12798" max="13044" width="9.140625" style="1"/>
    <col min="13045" max="13045" width="4" style="1" customWidth="1"/>
    <col min="13046" max="13046" width="27" style="1" bestFit="1" customWidth="1"/>
    <col min="13047" max="13048" width="12.42578125" style="1" customWidth="1"/>
    <col min="13049" max="13049" width="15.28515625" style="1" customWidth="1"/>
    <col min="13050" max="13050" width="12.5703125" style="1" bestFit="1" customWidth="1"/>
    <col min="13051" max="13051" width="14.28515625" style="1" customWidth="1"/>
    <col min="13052" max="13052" width="15.42578125" style="1" customWidth="1"/>
    <col min="13053" max="13053" width="1.28515625" style="1" customWidth="1"/>
    <col min="13054" max="13300" width="9.140625" style="1"/>
    <col min="13301" max="13301" width="4" style="1" customWidth="1"/>
    <col min="13302" max="13302" width="27" style="1" bestFit="1" customWidth="1"/>
    <col min="13303" max="13304" width="12.42578125" style="1" customWidth="1"/>
    <col min="13305" max="13305" width="15.28515625" style="1" customWidth="1"/>
    <col min="13306" max="13306" width="12.5703125" style="1" bestFit="1" customWidth="1"/>
    <col min="13307" max="13307" width="14.28515625" style="1" customWidth="1"/>
    <col min="13308" max="13308" width="15.42578125" style="1" customWidth="1"/>
    <col min="13309" max="13309" width="1.28515625" style="1" customWidth="1"/>
    <col min="13310" max="13556" width="9.140625" style="1"/>
    <col min="13557" max="13557" width="4" style="1" customWidth="1"/>
    <col min="13558" max="13558" width="27" style="1" bestFit="1" customWidth="1"/>
    <col min="13559" max="13560" width="12.42578125" style="1" customWidth="1"/>
    <col min="13561" max="13561" width="15.28515625" style="1" customWidth="1"/>
    <col min="13562" max="13562" width="12.5703125" style="1" bestFit="1" customWidth="1"/>
    <col min="13563" max="13563" width="14.28515625" style="1" customWidth="1"/>
    <col min="13564" max="13564" width="15.42578125" style="1" customWidth="1"/>
    <col min="13565" max="13565" width="1.28515625" style="1" customWidth="1"/>
    <col min="13566" max="13812" width="9.140625" style="1"/>
    <col min="13813" max="13813" width="4" style="1" customWidth="1"/>
    <col min="13814" max="13814" width="27" style="1" bestFit="1" customWidth="1"/>
    <col min="13815" max="13816" width="12.42578125" style="1" customWidth="1"/>
    <col min="13817" max="13817" width="15.28515625" style="1" customWidth="1"/>
    <col min="13818" max="13818" width="12.5703125" style="1" bestFit="1" customWidth="1"/>
    <col min="13819" max="13819" width="14.28515625" style="1" customWidth="1"/>
    <col min="13820" max="13820" width="15.42578125" style="1" customWidth="1"/>
    <col min="13821" max="13821" width="1.28515625" style="1" customWidth="1"/>
    <col min="13822" max="14068" width="9.140625" style="1"/>
    <col min="14069" max="14069" width="4" style="1" customWidth="1"/>
    <col min="14070" max="14070" width="27" style="1" bestFit="1" customWidth="1"/>
    <col min="14071" max="14072" width="12.42578125" style="1" customWidth="1"/>
    <col min="14073" max="14073" width="15.28515625" style="1" customWidth="1"/>
    <col min="14074" max="14074" width="12.5703125" style="1" bestFit="1" customWidth="1"/>
    <col min="14075" max="14075" width="14.28515625" style="1" customWidth="1"/>
    <col min="14076" max="14076" width="15.42578125" style="1" customWidth="1"/>
    <col min="14077" max="14077" width="1.28515625" style="1" customWidth="1"/>
    <col min="14078" max="14324" width="9.140625" style="1"/>
    <col min="14325" max="14325" width="4" style="1" customWidth="1"/>
    <col min="14326" max="14326" width="27" style="1" bestFit="1" customWidth="1"/>
    <col min="14327" max="14328" width="12.42578125" style="1" customWidth="1"/>
    <col min="14329" max="14329" width="15.28515625" style="1" customWidth="1"/>
    <col min="14330" max="14330" width="12.5703125" style="1" bestFit="1" customWidth="1"/>
    <col min="14331" max="14331" width="14.28515625" style="1" customWidth="1"/>
    <col min="14332" max="14332" width="15.42578125" style="1" customWidth="1"/>
    <col min="14333" max="14333" width="1.28515625" style="1" customWidth="1"/>
    <col min="14334" max="14580" width="9.140625" style="1"/>
    <col min="14581" max="14581" width="4" style="1" customWidth="1"/>
    <col min="14582" max="14582" width="27" style="1" bestFit="1" customWidth="1"/>
    <col min="14583" max="14584" width="12.42578125" style="1" customWidth="1"/>
    <col min="14585" max="14585" width="15.28515625" style="1" customWidth="1"/>
    <col min="14586" max="14586" width="12.5703125" style="1" bestFit="1" customWidth="1"/>
    <col min="14587" max="14587" width="14.28515625" style="1" customWidth="1"/>
    <col min="14588" max="14588" width="15.42578125" style="1" customWidth="1"/>
    <col min="14589" max="14589" width="1.28515625" style="1" customWidth="1"/>
    <col min="14590" max="14836" width="9.140625" style="1"/>
    <col min="14837" max="14837" width="4" style="1" customWidth="1"/>
    <col min="14838" max="14838" width="27" style="1" bestFit="1" customWidth="1"/>
    <col min="14839" max="14840" width="12.42578125" style="1" customWidth="1"/>
    <col min="14841" max="14841" width="15.28515625" style="1" customWidth="1"/>
    <col min="14842" max="14842" width="12.5703125" style="1" bestFit="1" customWidth="1"/>
    <col min="14843" max="14843" width="14.28515625" style="1" customWidth="1"/>
    <col min="14844" max="14844" width="15.42578125" style="1" customWidth="1"/>
    <col min="14845" max="14845" width="1.28515625" style="1" customWidth="1"/>
    <col min="14846" max="15092" width="9.140625" style="1"/>
    <col min="15093" max="15093" width="4" style="1" customWidth="1"/>
    <col min="15094" max="15094" width="27" style="1" bestFit="1" customWidth="1"/>
    <col min="15095" max="15096" width="12.42578125" style="1" customWidth="1"/>
    <col min="15097" max="15097" width="15.28515625" style="1" customWidth="1"/>
    <col min="15098" max="15098" width="12.5703125" style="1" bestFit="1" customWidth="1"/>
    <col min="15099" max="15099" width="14.28515625" style="1" customWidth="1"/>
    <col min="15100" max="15100" width="15.42578125" style="1" customWidth="1"/>
    <col min="15101" max="15101" width="1.28515625" style="1" customWidth="1"/>
    <col min="15102" max="15348" width="9.140625" style="1"/>
    <col min="15349" max="15349" width="4" style="1" customWidth="1"/>
    <col min="15350" max="15350" width="27" style="1" bestFit="1" customWidth="1"/>
    <col min="15351" max="15352" width="12.42578125" style="1" customWidth="1"/>
    <col min="15353" max="15353" width="15.28515625" style="1" customWidth="1"/>
    <col min="15354" max="15354" width="12.5703125" style="1" bestFit="1" customWidth="1"/>
    <col min="15355" max="15355" width="14.28515625" style="1" customWidth="1"/>
    <col min="15356" max="15356" width="15.42578125" style="1" customWidth="1"/>
    <col min="15357" max="15357" width="1.28515625" style="1" customWidth="1"/>
    <col min="15358" max="15604" width="9.140625" style="1"/>
    <col min="15605" max="15605" width="4" style="1" customWidth="1"/>
    <col min="15606" max="15606" width="27" style="1" bestFit="1" customWidth="1"/>
    <col min="15607" max="15608" width="12.42578125" style="1" customWidth="1"/>
    <col min="15609" max="15609" width="15.28515625" style="1" customWidth="1"/>
    <col min="15610" max="15610" width="12.5703125" style="1" bestFit="1" customWidth="1"/>
    <col min="15611" max="15611" width="14.28515625" style="1" customWidth="1"/>
    <col min="15612" max="15612" width="15.42578125" style="1" customWidth="1"/>
    <col min="15613" max="15613" width="1.28515625" style="1" customWidth="1"/>
    <col min="15614" max="15860" width="9.140625" style="1"/>
    <col min="15861" max="15861" width="4" style="1" customWidth="1"/>
    <col min="15862" max="15862" width="27" style="1" bestFit="1" customWidth="1"/>
    <col min="15863" max="15864" width="12.42578125" style="1" customWidth="1"/>
    <col min="15865" max="15865" width="15.28515625" style="1" customWidth="1"/>
    <col min="15866" max="15866" width="12.5703125" style="1" bestFit="1" customWidth="1"/>
    <col min="15867" max="15867" width="14.28515625" style="1" customWidth="1"/>
    <col min="15868" max="15868" width="15.42578125" style="1" customWidth="1"/>
    <col min="15869" max="15869" width="1.28515625" style="1" customWidth="1"/>
    <col min="15870" max="16116" width="9.140625" style="1"/>
    <col min="16117" max="16117" width="4" style="1" customWidth="1"/>
    <col min="16118" max="16118" width="27" style="1" bestFit="1" customWidth="1"/>
    <col min="16119" max="16120" width="12.42578125" style="1" customWidth="1"/>
    <col min="16121" max="16121" width="15.28515625" style="1" customWidth="1"/>
    <col min="16122" max="16122" width="12.5703125" style="1" bestFit="1" customWidth="1"/>
    <col min="16123" max="16123" width="14.28515625" style="1" customWidth="1"/>
    <col min="16124" max="16124" width="15.42578125" style="1" customWidth="1"/>
    <col min="16125" max="16125" width="1.28515625" style="1" customWidth="1"/>
    <col min="16126" max="16384" width="9.140625" style="1"/>
  </cols>
  <sheetData>
    <row r="1" spans="1:10" ht="18" x14ac:dyDescent="0.25">
      <c r="A1" s="22"/>
      <c r="B1" s="32" t="s">
        <v>32</v>
      </c>
      <c r="C1" s="33"/>
      <c r="D1" s="33"/>
      <c r="E1" s="33"/>
      <c r="F1" s="33"/>
      <c r="G1" s="33"/>
      <c r="H1" s="33"/>
      <c r="I1" s="22"/>
      <c r="J1" s="22"/>
    </row>
    <row r="2" spans="1:10" ht="18" x14ac:dyDescent="0.25">
      <c r="A2" s="22"/>
      <c r="B2" s="32" t="s">
        <v>33</v>
      </c>
      <c r="C2" s="33"/>
      <c r="D2" s="33"/>
      <c r="E2" s="33"/>
      <c r="F2" s="33"/>
      <c r="G2" s="33"/>
      <c r="H2" s="33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" x14ac:dyDescent="0.25">
      <c r="A4" s="22"/>
      <c r="B4" s="76" t="s">
        <v>29</v>
      </c>
      <c r="C4" s="77"/>
      <c r="D4" s="77"/>
      <c r="E4" s="77"/>
      <c r="F4" s="77"/>
      <c r="G4" s="77"/>
      <c r="H4" s="78"/>
      <c r="I4" s="22"/>
      <c r="J4" s="22"/>
    </row>
    <row r="5" spans="1:10" ht="30" x14ac:dyDescent="0.2">
      <c r="A5" s="22"/>
      <c r="B5" s="36" t="s">
        <v>22</v>
      </c>
      <c r="C5" s="38" t="s">
        <v>24</v>
      </c>
      <c r="D5" s="38" t="s">
        <v>27</v>
      </c>
      <c r="E5" s="39" t="s">
        <v>6</v>
      </c>
      <c r="F5" s="40" t="s">
        <v>11</v>
      </c>
      <c r="G5" s="38" t="s">
        <v>12</v>
      </c>
      <c r="H5" s="37" t="s">
        <v>23</v>
      </c>
      <c r="I5" s="22"/>
      <c r="J5" s="22"/>
    </row>
    <row r="6" spans="1:10" x14ac:dyDescent="0.2">
      <c r="A6" s="22"/>
      <c r="B6" s="14">
        <v>1</v>
      </c>
      <c r="C6" s="15" t="s">
        <v>13</v>
      </c>
      <c r="D6" s="14">
        <v>4</v>
      </c>
      <c r="E6" s="16">
        <f>D6/D18</f>
        <v>1.5390771693292702E-6</v>
      </c>
      <c r="F6" s="73">
        <f>SUM(E6:E10)</f>
        <v>3.6614645858343339E-3</v>
      </c>
      <c r="G6" s="15">
        <v>100</v>
      </c>
      <c r="H6" s="17">
        <f t="shared" ref="H6:H14" si="0">E6*G6</f>
        <v>1.5390771693292701E-4</v>
      </c>
      <c r="I6" s="23"/>
      <c r="J6" s="22"/>
    </row>
    <row r="7" spans="1:10" x14ac:dyDescent="0.2">
      <c r="A7" s="22"/>
      <c r="B7" s="4">
        <v>2</v>
      </c>
      <c r="C7" s="5" t="s">
        <v>1</v>
      </c>
      <c r="D7" s="4">
        <f>4*9</f>
        <v>36</v>
      </c>
      <c r="E7" s="11">
        <f>D7/D18</f>
        <v>1.3851694523963431E-5</v>
      </c>
      <c r="F7" s="74"/>
      <c r="G7" s="5">
        <v>50</v>
      </c>
      <c r="H7" s="7">
        <f t="shared" si="0"/>
        <v>6.9258472619817158E-4</v>
      </c>
      <c r="I7" s="23"/>
      <c r="J7" s="22"/>
    </row>
    <row r="8" spans="1:10" x14ac:dyDescent="0.2">
      <c r="A8" s="22"/>
      <c r="B8" s="4">
        <v>3</v>
      </c>
      <c r="C8" s="5" t="s">
        <v>14</v>
      </c>
      <c r="D8" s="4">
        <f>13*48</f>
        <v>624</v>
      </c>
      <c r="E8" s="11">
        <f>D8/D18</f>
        <v>2.4009603841536616E-4</v>
      </c>
      <c r="F8" s="74"/>
      <c r="G8" s="5">
        <v>40</v>
      </c>
      <c r="H8" s="7">
        <f t="shared" si="0"/>
        <v>9.6038415366146469E-3</v>
      </c>
      <c r="I8" s="23"/>
      <c r="J8" s="22"/>
    </row>
    <row r="9" spans="1:10" x14ac:dyDescent="0.2">
      <c r="A9" s="22"/>
      <c r="B9" s="4">
        <v>4</v>
      </c>
      <c r="C9" s="5" t="s">
        <v>15</v>
      </c>
      <c r="D9" s="4">
        <f>13*COMBIN(4,3)*12*COMBIN(4,2)</f>
        <v>3744</v>
      </c>
      <c r="E9" s="11">
        <f>D9/D18</f>
        <v>1.4405762304921968E-3</v>
      </c>
      <c r="F9" s="74"/>
      <c r="G9" s="5">
        <v>30</v>
      </c>
      <c r="H9" s="7">
        <f t="shared" si="0"/>
        <v>4.3217286914765903E-2</v>
      </c>
      <c r="I9" s="23"/>
      <c r="J9" s="22"/>
    </row>
    <row r="10" spans="1:10" x14ac:dyDescent="0.2">
      <c r="A10" s="22"/>
      <c r="B10" s="18">
        <v>5</v>
      </c>
      <c r="C10" s="19" t="s">
        <v>16</v>
      </c>
      <c r="D10" s="18">
        <f>COMBIN(13,5)*4-36-4</f>
        <v>5108</v>
      </c>
      <c r="E10" s="20">
        <f>D10/D18</f>
        <v>1.965401545233478E-3</v>
      </c>
      <c r="F10" s="75"/>
      <c r="G10" s="19">
        <v>20</v>
      </c>
      <c r="H10" s="21">
        <f t="shared" si="0"/>
        <v>3.9308030904669562E-2</v>
      </c>
      <c r="I10" s="23"/>
      <c r="J10" s="22"/>
    </row>
    <row r="11" spans="1:10" x14ac:dyDescent="0.2">
      <c r="A11" s="22"/>
      <c r="B11" s="14">
        <v>6</v>
      </c>
      <c r="C11" s="15" t="s">
        <v>17</v>
      </c>
      <c r="D11" s="14">
        <f>10*4^5-36-4</f>
        <v>10200</v>
      </c>
      <c r="E11" s="16">
        <f>D11/D18</f>
        <v>3.9246467817896386E-3</v>
      </c>
      <c r="F11" s="73">
        <f>SUM(E11:E14)</f>
        <v>0.10509742358481854</v>
      </c>
      <c r="G11" s="28">
        <v>7</v>
      </c>
      <c r="H11" s="29">
        <f t="shared" si="0"/>
        <v>2.7472527472527472E-2</v>
      </c>
      <c r="I11" s="27"/>
      <c r="J11" s="22"/>
    </row>
    <row r="12" spans="1:10" x14ac:dyDescent="0.2">
      <c r="A12" s="22"/>
      <c r="B12" s="4">
        <v>7</v>
      </c>
      <c r="C12" s="5" t="s">
        <v>18</v>
      </c>
      <c r="D12" s="4">
        <f>13*4*COMBIN(48,2)-D9</f>
        <v>54912</v>
      </c>
      <c r="E12" s="11">
        <f>D12/D18</f>
        <v>2.1128451380552221E-2</v>
      </c>
      <c r="F12" s="74"/>
      <c r="G12" s="6">
        <v>7</v>
      </c>
      <c r="H12" s="8">
        <f t="shared" si="0"/>
        <v>0.14789915966386555</v>
      </c>
      <c r="I12" s="27"/>
      <c r="J12" s="22"/>
    </row>
    <row r="13" spans="1:10" x14ac:dyDescent="0.2">
      <c r="A13" s="22"/>
      <c r="B13" s="4">
        <v>8</v>
      </c>
      <c r="C13" s="5" t="s">
        <v>19</v>
      </c>
      <c r="D13" s="4">
        <f>COMBIN(13,2)*COMBIN(4,2)*COMBIN(4,2)*44</f>
        <v>123552</v>
      </c>
      <c r="E13" s="11">
        <f>D13/D18</f>
        <v>4.7539015606242498E-2</v>
      </c>
      <c r="F13" s="74"/>
      <c r="G13" s="6">
        <v>7</v>
      </c>
      <c r="H13" s="8">
        <f t="shared" si="0"/>
        <v>0.33277310924369746</v>
      </c>
      <c r="I13" s="27"/>
      <c r="J13" s="22"/>
    </row>
    <row r="14" spans="1:10" x14ac:dyDescent="0.2">
      <c r="A14" s="22"/>
      <c r="B14" s="18">
        <v>9</v>
      </c>
      <c r="C14" s="19" t="s">
        <v>21</v>
      </c>
      <c r="D14" s="18">
        <f>1*COMBIN(4,2)*COMBIN(12,3)*4^3</f>
        <v>84480</v>
      </c>
      <c r="E14" s="20">
        <f>D14/D18</f>
        <v>3.2505309816234187E-2</v>
      </c>
      <c r="F14" s="75"/>
      <c r="G14" s="30">
        <v>7</v>
      </c>
      <c r="H14" s="31">
        <f t="shared" si="0"/>
        <v>0.22753716871363933</v>
      </c>
      <c r="I14" s="27"/>
      <c r="J14" s="22"/>
    </row>
    <row r="15" spans="1:10" ht="15" customHeight="1" x14ac:dyDescent="0.2">
      <c r="A15" s="22"/>
      <c r="B15" s="14">
        <v>10</v>
      </c>
      <c r="C15" s="15" t="s">
        <v>30</v>
      </c>
      <c r="D15" s="14">
        <f>12*COMBIN(4,2)*COMBIN(12,3)*4^3</f>
        <v>1013760</v>
      </c>
      <c r="E15" s="16">
        <f>D15/D18</f>
        <v>0.39006371779481025</v>
      </c>
      <c r="F15" s="79">
        <f>SUM(E15:E17)</f>
        <v>0.89124111182934718</v>
      </c>
      <c r="G15" s="54">
        <v>-1</v>
      </c>
      <c r="H15" s="57">
        <f>F15*G15</f>
        <v>-0.89124111182934718</v>
      </c>
      <c r="I15" s="27"/>
      <c r="J15" s="22"/>
    </row>
    <row r="16" spans="1:10" ht="15" customHeight="1" x14ac:dyDescent="0.2">
      <c r="A16" s="22"/>
      <c r="B16" s="4">
        <v>11</v>
      </c>
      <c r="C16" s="5" t="s">
        <v>20</v>
      </c>
      <c r="D16" s="4">
        <f>COMBIN(4,1)^2*COMBIN(11,3)*4^3</f>
        <v>168960</v>
      </c>
      <c r="E16" s="11">
        <f>D16/D18</f>
        <v>6.5010619632468375E-2</v>
      </c>
      <c r="F16" s="66"/>
      <c r="G16" s="55"/>
      <c r="H16" s="58"/>
      <c r="I16" s="27"/>
      <c r="J16" s="22"/>
    </row>
    <row r="17" spans="1:10" x14ac:dyDescent="0.2">
      <c r="A17" s="22"/>
      <c r="B17" s="18">
        <v>12</v>
      </c>
      <c r="C17" s="19" t="s">
        <v>34</v>
      </c>
      <c r="D17" s="18">
        <f>(COMBIN(13,5)-10)*(4^5-4)-D16</f>
        <v>1133580</v>
      </c>
      <c r="E17" s="20">
        <f>D17/D18</f>
        <v>0.43616677440206852</v>
      </c>
      <c r="F17" s="67"/>
      <c r="G17" s="56"/>
      <c r="H17" s="59"/>
      <c r="I17" s="23"/>
      <c r="J17" s="22"/>
    </row>
    <row r="18" spans="1:10" ht="15" x14ac:dyDescent="0.25">
      <c r="A18" s="22"/>
      <c r="B18" s="64" t="s">
        <v>5</v>
      </c>
      <c r="C18" s="65"/>
      <c r="D18" s="41">
        <f>COMBIN(52,5)</f>
        <v>2598960</v>
      </c>
      <c r="E18" s="42">
        <f>SUM(E6:E17)</f>
        <v>1</v>
      </c>
      <c r="F18" s="43">
        <f>SUM(F6:F17)</f>
        <v>1</v>
      </c>
      <c r="G18" s="44"/>
      <c r="H18" s="45">
        <f>SUM(H6:H15)</f>
        <v>-6.2583494936436224E-2</v>
      </c>
      <c r="I18" s="22"/>
      <c r="J18" s="22"/>
    </row>
    <row r="19" spans="1:10" ht="15" x14ac:dyDescent="0.2">
      <c r="A19" s="22"/>
      <c r="B19" s="62" t="s">
        <v>7</v>
      </c>
      <c r="C19" s="63"/>
      <c r="D19" s="60">
        <f>-H18</f>
        <v>6.2583494936436224E-2</v>
      </c>
      <c r="E19" s="60"/>
      <c r="F19" s="60"/>
      <c r="G19" s="60"/>
      <c r="H19" s="61"/>
      <c r="I19" s="22"/>
      <c r="J19" s="22"/>
    </row>
    <row r="20" spans="1:10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" x14ac:dyDescent="0.25">
      <c r="A21" s="22"/>
      <c r="B21" s="76" t="s">
        <v>29</v>
      </c>
      <c r="C21" s="77"/>
      <c r="D21" s="77"/>
      <c r="E21" s="77"/>
      <c r="F21" s="77"/>
      <c r="G21" s="77"/>
      <c r="H21" s="78"/>
      <c r="I21" s="22"/>
      <c r="J21" s="22"/>
    </row>
    <row r="22" spans="1:10" ht="30" x14ac:dyDescent="0.2">
      <c r="A22" s="22"/>
      <c r="B22" s="36" t="s">
        <v>22</v>
      </c>
      <c r="C22" s="38" t="s">
        <v>24</v>
      </c>
      <c r="D22" s="38" t="s">
        <v>27</v>
      </c>
      <c r="E22" s="39" t="s">
        <v>6</v>
      </c>
      <c r="F22" s="40" t="s">
        <v>11</v>
      </c>
      <c r="G22" s="38" t="s">
        <v>12</v>
      </c>
      <c r="H22" s="37" t="s">
        <v>23</v>
      </c>
      <c r="I22" s="22"/>
      <c r="J22" s="22"/>
    </row>
    <row r="23" spans="1:10" x14ac:dyDescent="0.2">
      <c r="A23" s="22"/>
      <c r="B23" s="14">
        <v>1</v>
      </c>
      <c r="C23" s="15" t="s">
        <v>13</v>
      </c>
      <c r="D23" s="14">
        <v>4</v>
      </c>
      <c r="E23" s="16">
        <f>D23/D35</f>
        <v>1.5390771693292702E-6</v>
      </c>
      <c r="F23" s="73">
        <f>SUM(E23:E27)</f>
        <v>3.6614645858343339E-3</v>
      </c>
      <c r="G23" s="15">
        <v>25</v>
      </c>
      <c r="H23" s="17">
        <f t="shared" ref="H23:H31" si="1">E23*G23</f>
        <v>3.8476929233231752E-5</v>
      </c>
      <c r="I23" s="22"/>
      <c r="J23" s="22"/>
    </row>
    <row r="24" spans="1:10" x14ac:dyDescent="0.2">
      <c r="A24" s="22"/>
      <c r="B24" s="4">
        <v>2</v>
      </c>
      <c r="C24" s="5" t="s">
        <v>1</v>
      </c>
      <c r="D24" s="4">
        <f>4*9</f>
        <v>36</v>
      </c>
      <c r="E24" s="11">
        <f>D24/D35</f>
        <v>1.3851694523963431E-5</v>
      </c>
      <c r="F24" s="74"/>
      <c r="G24" s="5">
        <v>25</v>
      </c>
      <c r="H24" s="7">
        <f t="shared" si="1"/>
        <v>3.4629236309908579E-4</v>
      </c>
      <c r="I24" s="22"/>
      <c r="J24" s="22"/>
    </row>
    <row r="25" spans="1:10" x14ac:dyDescent="0.2">
      <c r="A25" s="22"/>
      <c r="B25" s="4">
        <v>3</v>
      </c>
      <c r="C25" s="5" t="s">
        <v>14</v>
      </c>
      <c r="D25" s="4">
        <f>13*48</f>
        <v>624</v>
      </c>
      <c r="E25" s="11">
        <f>D25/D35</f>
        <v>2.4009603841536616E-4</v>
      </c>
      <c r="F25" s="74"/>
      <c r="G25" s="5">
        <v>25</v>
      </c>
      <c r="H25" s="7">
        <f t="shared" si="1"/>
        <v>6.0024009603841539E-3</v>
      </c>
      <c r="I25" s="22"/>
      <c r="J25" s="22"/>
    </row>
    <row r="26" spans="1:10" x14ac:dyDescent="0.2">
      <c r="A26" s="22"/>
      <c r="B26" s="4">
        <v>4</v>
      </c>
      <c r="C26" s="5" t="s">
        <v>15</v>
      </c>
      <c r="D26" s="4">
        <f>13*COMBIN(4,3)*12*COMBIN(4,2)</f>
        <v>3744</v>
      </c>
      <c r="E26" s="11">
        <f>D26/D35</f>
        <v>1.4405762304921968E-3</v>
      </c>
      <c r="F26" s="74"/>
      <c r="G26" s="5">
        <v>25</v>
      </c>
      <c r="H26" s="7">
        <f t="shared" si="1"/>
        <v>3.601440576230492E-2</v>
      </c>
      <c r="I26" s="22"/>
      <c r="J26" s="22"/>
    </row>
    <row r="27" spans="1:10" x14ac:dyDescent="0.2">
      <c r="A27" s="22"/>
      <c r="B27" s="18">
        <v>5</v>
      </c>
      <c r="C27" s="19" t="s">
        <v>16</v>
      </c>
      <c r="D27" s="18">
        <f>COMBIN(13,5)*4-36-4</f>
        <v>5108</v>
      </c>
      <c r="E27" s="20">
        <f>D27/D35</f>
        <v>1.965401545233478E-3</v>
      </c>
      <c r="F27" s="75"/>
      <c r="G27" s="19">
        <v>25</v>
      </c>
      <c r="H27" s="21">
        <f t="shared" si="1"/>
        <v>4.9135038630836951E-2</v>
      </c>
      <c r="I27" s="22"/>
      <c r="J27" s="22"/>
    </row>
    <row r="28" spans="1:10" x14ac:dyDescent="0.2">
      <c r="A28" s="22"/>
      <c r="B28" s="14">
        <v>6</v>
      </c>
      <c r="C28" s="15" t="s">
        <v>17</v>
      </c>
      <c r="D28" s="14">
        <f>10*4^5-36-4</f>
        <v>10200</v>
      </c>
      <c r="E28" s="16">
        <f>D28/D35</f>
        <v>3.9246467817896386E-3</v>
      </c>
      <c r="F28" s="73">
        <f>SUM(E28:E31)</f>
        <v>0.10509742358481854</v>
      </c>
      <c r="G28" s="28">
        <v>7</v>
      </c>
      <c r="H28" s="29">
        <f t="shared" si="1"/>
        <v>2.7472527472527472E-2</v>
      </c>
      <c r="I28" s="22"/>
      <c r="J28" s="22"/>
    </row>
    <row r="29" spans="1:10" x14ac:dyDescent="0.2">
      <c r="A29" s="22"/>
      <c r="B29" s="4">
        <v>7</v>
      </c>
      <c r="C29" s="5" t="s">
        <v>18</v>
      </c>
      <c r="D29" s="4">
        <f>13*4*COMBIN(48,2)-D26</f>
        <v>54912</v>
      </c>
      <c r="E29" s="11">
        <f>D29/D35</f>
        <v>2.1128451380552221E-2</v>
      </c>
      <c r="F29" s="74"/>
      <c r="G29" s="6">
        <v>7</v>
      </c>
      <c r="H29" s="8">
        <f t="shared" si="1"/>
        <v>0.14789915966386555</v>
      </c>
      <c r="I29" s="22"/>
      <c r="J29" s="22"/>
    </row>
    <row r="30" spans="1:10" x14ac:dyDescent="0.2">
      <c r="A30" s="22"/>
      <c r="B30" s="4">
        <v>8</v>
      </c>
      <c r="C30" s="5" t="s">
        <v>19</v>
      </c>
      <c r="D30" s="4">
        <f>COMBIN(13,2)*COMBIN(4,2)*COMBIN(4,2)*44</f>
        <v>123552</v>
      </c>
      <c r="E30" s="11">
        <f>D30/D35</f>
        <v>4.7539015606242498E-2</v>
      </c>
      <c r="F30" s="74"/>
      <c r="G30" s="6">
        <v>7</v>
      </c>
      <c r="H30" s="8">
        <f t="shared" si="1"/>
        <v>0.33277310924369746</v>
      </c>
      <c r="I30" s="22"/>
      <c r="J30" s="22"/>
    </row>
    <row r="31" spans="1:10" x14ac:dyDescent="0.2">
      <c r="A31" s="22"/>
      <c r="B31" s="18">
        <v>9</v>
      </c>
      <c r="C31" s="19" t="s">
        <v>21</v>
      </c>
      <c r="D31" s="18">
        <f>1*COMBIN(4,2)*COMBIN(12,3)*4^3</f>
        <v>84480</v>
      </c>
      <c r="E31" s="20">
        <f>D31/D35</f>
        <v>3.2505309816234187E-2</v>
      </c>
      <c r="F31" s="75"/>
      <c r="G31" s="30">
        <v>7</v>
      </c>
      <c r="H31" s="31">
        <f t="shared" si="1"/>
        <v>0.22753716871363933</v>
      </c>
      <c r="I31" s="22"/>
      <c r="J31" s="22"/>
    </row>
    <row r="32" spans="1:10" x14ac:dyDescent="0.2">
      <c r="A32" s="22"/>
      <c r="B32" s="2">
        <v>10</v>
      </c>
      <c r="C32" s="3" t="s">
        <v>30</v>
      </c>
      <c r="D32" s="2">
        <f>12*COMBIN(4,2)*COMBIN(12,3)*4^3</f>
        <v>1013760</v>
      </c>
      <c r="E32" s="10">
        <f>D32/D35</f>
        <v>0.39006371779481025</v>
      </c>
      <c r="F32" s="66">
        <f>SUM(E32:E34)</f>
        <v>0.89124111182934718</v>
      </c>
      <c r="G32" s="55">
        <v>-1</v>
      </c>
      <c r="H32" s="58">
        <f>F32*G32</f>
        <v>-0.89124111182934718</v>
      </c>
      <c r="I32" s="22"/>
      <c r="J32" s="22"/>
    </row>
    <row r="33" spans="1:10" x14ac:dyDescent="0.2">
      <c r="A33" s="22"/>
      <c r="B33" s="4">
        <v>11</v>
      </c>
      <c r="C33" s="5" t="s">
        <v>20</v>
      </c>
      <c r="D33" s="4">
        <f>COMBIN(4,1)^2*COMBIN(11,3)*4^3</f>
        <v>168960</v>
      </c>
      <c r="E33" s="11">
        <f>D33/D35</f>
        <v>6.5010619632468375E-2</v>
      </c>
      <c r="F33" s="66"/>
      <c r="G33" s="55"/>
      <c r="H33" s="58"/>
      <c r="I33" s="22"/>
      <c r="J33" s="22"/>
    </row>
    <row r="34" spans="1:10" x14ac:dyDescent="0.2">
      <c r="A34" s="22"/>
      <c r="B34" s="4">
        <v>12</v>
      </c>
      <c r="C34" s="5" t="s">
        <v>34</v>
      </c>
      <c r="D34" s="4">
        <f>(COMBIN(13,5)-10)*(4^5-4)-D33</f>
        <v>1133580</v>
      </c>
      <c r="E34" s="11">
        <f>D34/D35</f>
        <v>0.43616677440206852</v>
      </c>
      <c r="F34" s="67"/>
      <c r="G34" s="56"/>
      <c r="H34" s="59"/>
      <c r="I34" s="22"/>
      <c r="J34" s="22"/>
    </row>
    <row r="35" spans="1:10" ht="15" x14ac:dyDescent="0.25">
      <c r="A35" s="22"/>
      <c r="B35" s="64" t="s">
        <v>5</v>
      </c>
      <c r="C35" s="65"/>
      <c r="D35" s="41">
        <f>COMBIN(52,5)</f>
        <v>2598960</v>
      </c>
      <c r="E35" s="42">
        <f>SUM(E23:E34)</f>
        <v>1</v>
      </c>
      <c r="F35" s="43">
        <f>SUM(F23:F34)</f>
        <v>1</v>
      </c>
      <c r="G35" s="44"/>
      <c r="H35" s="45">
        <f>SUM(H23:H32)</f>
        <v>-6.4022532089759054E-2</v>
      </c>
      <c r="I35" s="22"/>
      <c r="J35" s="22"/>
    </row>
    <row r="36" spans="1:10" ht="15" x14ac:dyDescent="0.2">
      <c r="A36" s="22"/>
      <c r="B36" s="62" t="s">
        <v>7</v>
      </c>
      <c r="C36" s="63"/>
      <c r="D36" s="60">
        <f>-H35</f>
        <v>6.4022532089759054E-2</v>
      </c>
      <c r="E36" s="60"/>
      <c r="F36" s="60"/>
      <c r="G36" s="60"/>
      <c r="H36" s="61"/>
      <c r="I36" s="22"/>
      <c r="J36" s="22"/>
    </row>
    <row r="37" spans="1:10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" x14ac:dyDescent="0.25">
      <c r="A40" s="22"/>
      <c r="B40" s="76" t="s">
        <v>26</v>
      </c>
      <c r="C40" s="77"/>
      <c r="D40" s="77"/>
      <c r="E40" s="77"/>
      <c r="F40" s="77"/>
      <c r="G40" s="77"/>
      <c r="H40" s="78"/>
      <c r="I40" s="22"/>
      <c r="J40" s="22"/>
    </row>
    <row r="41" spans="1:10" ht="30" x14ac:dyDescent="0.2">
      <c r="A41" s="22"/>
      <c r="B41" s="36" t="s">
        <v>22</v>
      </c>
      <c r="C41" s="38" t="s">
        <v>24</v>
      </c>
      <c r="D41" s="38" t="s">
        <v>27</v>
      </c>
      <c r="E41" s="39" t="s">
        <v>6</v>
      </c>
      <c r="F41" s="40" t="s">
        <v>11</v>
      </c>
      <c r="G41" s="38" t="s">
        <v>12</v>
      </c>
      <c r="H41" s="37" t="s">
        <v>23</v>
      </c>
      <c r="I41" s="22"/>
      <c r="J41" s="22"/>
    </row>
    <row r="42" spans="1:10" x14ac:dyDescent="0.2">
      <c r="A42" s="23"/>
      <c r="B42" s="14">
        <v>1</v>
      </c>
      <c r="C42" s="15" t="s">
        <v>13</v>
      </c>
      <c r="D42" s="14">
        <v>4</v>
      </c>
      <c r="E42" s="16">
        <f>D42/D54</f>
        <v>1.5390771693292702E-6</v>
      </c>
      <c r="F42" s="73">
        <f>SUM(E42:E46)</f>
        <v>3.6614645858343339E-3</v>
      </c>
      <c r="G42" s="15">
        <v>1000</v>
      </c>
      <c r="H42" s="17">
        <f t="shared" ref="H42:H50" si="2">E42*G42</f>
        <v>1.5390771693292702E-3</v>
      </c>
      <c r="I42" s="22"/>
      <c r="J42" s="22"/>
    </row>
    <row r="43" spans="1:10" x14ac:dyDescent="0.2">
      <c r="A43" s="23"/>
      <c r="B43" s="4">
        <v>2</v>
      </c>
      <c r="C43" s="5" t="s">
        <v>1</v>
      </c>
      <c r="D43" s="4">
        <f>4*9</f>
        <v>36</v>
      </c>
      <c r="E43" s="11">
        <f>D43/D54</f>
        <v>1.3851694523963431E-5</v>
      </c>
      <c r="F43" s="74"/>
      <c r="G43" s="5">
        <v>500</v>
      </c>
      <c r="H43" s="7">
        <f t="shared" si="2"/>
        <v>6.9258472619817156E-3</v>
      </c>
      <c r="I43" s="22"/>
      <c r="J43" s="22"/>
    </row>
    <row r="44" spans="1:10" x14ac:dyDescent="0.2">
      <c r="A44" s="23"/>
      <c r="B44" s="4">
        <v>3</v>
      </c>
      <c r="C44" s="5" t="s">
        <v>14</v>
      </c>
      <c r="D44" s="4">
        <f>13*48</f>
        <v>624</v>
      </c>
      <c r="E44" s="11">
        <f>D44/D54</f>
        <v>2.4009603841536616E-4</v>
      </c>
      <c r="F44" s="74"/>
      <c r="G44" s="5">
        <v>100</v>
      </c>
      <c r="H44" s="7">
        <f t="shared" si="2"/>
        <v>2.4009603841536616E-2</v>
      </c>
      <c r="I44" s="22"/>
      <c r="J44" s="22"/>
    </row>
    <row r="45" spans="1:10" x14ac:dyDescent="0.2">
      <c r="A45" s="23"/>
      <c r="B45" s="4">
        <v>4</v>
      </c>
      <c r="C45" s="5" t="s">
        <v>15</v>
      </c>
      <c r="D45" s="4">
        <f>13*COMBIN(4,3)*12*COMBIN(4,2)</f>
        <v>3744</v>
      </c>
      <c r="E45" s="11">
        <f>D45/D54</f>
        <v>1.4405762304921968E-3</v>
      </c>
      <c r="F45" s="74"/>
      <c r="G45" s="5">
        <v>40</v>
      </c>
      <c r="H45" s="7">
        <f t="shared" si="2"/>
        <v>5.7623049219687875E-2</v>
      </c>
      <c r="I45" s="22"/>
      <c r="J45" s="22"/>
    </row>
    <row r="46" spans="1:10" x14ac:dyDescent="0.2">
      <c r="A46" s="23"/>
      <c r="B46" s="18">
        <v>5</v>
      </c>
      <c r="C46" s="19" t="s">
        <v>16</v>
      </c>
      <c r="D46" s="18">
        <f>COMBIN(13,5)*4-36-4</f>
        <v>5108</v>
      </c>
      <c r="E46" s="20">
        <f>D46/D54</f>
        <v>1.965401545233478E-3</v>
      </c>
      <c r="F46" s="75"/>
      <c r="G46" s="19">
        <v>30</v>
      </c>
      <c r="H46" s="21">
        <f t="shared" si="2"/>
        <v>5.896204635700434E-2</v>
      </c>
      <c r="I46" s="22"/>
      <c r="J46" s="22"/>
    </row>
    <row r="47" spans="1:10" x14ac:dyDescent="0.2">
      <c r="A47" s="23"/>
      <c r="B47" s="14">
        <v>6</v>
      </c>
      <c r="C47" s="15" t="s">
        <v>17</v>
      </c>
      <c r="D47" s="14">
        <f>10*4^5-36-4</f>
        <v>10200</v>
      </c>
      <c r="E47" s="16">
        <f>D47/D54</f>
        <v>3.9246467817896386E-3</v>
      </c>
      <c r="F47" s="73">
        <f>SUM(E47:E50)</f>
        <v>0.10509742358481854</v>
      </c>
      <c r="G47" s="28">
        <v>20</v>
      </c>
      <c r="H47" s="29">
        <f t="shared" si="2"/>
        <v>7.8492935635792765E-2</v>
      </c>
      <c r="I47" s="22"/>
      <c r="J47" s="22"/>
    </row>
    <row r="48" spans="1:10" x14ac:dyDescent="0.2">
      <c r="A48" s="23"/>
      <c r="B48" s="4">
        <v>7</v>
      </c>
      <c r="C48" s="5" t="s">
        <v>18</v>
      </c>
      <c r="D48" s="4">
        <f>13*4*COMBIN(48,2)-D45</f>
        <v>54912</v>
      </c>
      <c r="E48" s="11">
        <f>D48/D54</f>
        <v>2.1128451380552221E-2</v>
      </c>
      <c r="F48" s="74"/>
      <c r="G48" s="6">
        <v>10</v>
      </c>
      <c r="H48" s="8">
        <f t="shared" si="2"/>
        <v>0.21128451380552221</v>
      </c>
      <c r="I48" s="22"/>
      <c r="J48" s="22"/>
    </row>
    <row r="49" spans="1:11" x14ac:dyDescent="0.2">
      <c r="A49" s="23"/>
      <c r="B49" s="4">
        <v>8</v>
      </c>
      <c r="C49" s="5" t="s">
        <v>19</v>
      </c>
      <c r="D49" s="4">
        <f>COMBIN(13,2)*COMBIN(4,2)*COMBIN(4,2)*44</f>
        <v>123552</v>
      </c>
      <c r="E49" s="11">
        <f>D49/D54</f>
        <v>4.7539015606242498E-2</v>
      </c>
      <c r="F49" s="74"/>
      <c r="G49" s="6">
        <v>5</v>
      </c>
      <c r="H49" s="8">
        <f t="shared" si="2"/>
        <v>0.23769507803121248</v>
      </c>
      <c r="I49" s="22"/>
      <c r="J49" s="22"/>
    </row>
    <row r="50" spans="1:11" x14ac:dyDescent="0.2">
      <c r="A50" s="23"/>
      <c r="B50" s="18">
        <v>9</v>
      </c>
      <c r="C50" s="19" t="s">
        <v>21</v>
      </c>
      <c r="D50" s="18">
        <f>1*COMBIN(4,2)*COMBIN(12,3)*4^3</f>
        <v>84480</v>
      </c>
      <c r="E50" s="20">
        <f>D50/D54</f>
        <v>3.2505309816234187E-2</v>
      </c>
      <c r="F50" s="75"/>
      <c r="G50" s="30">
        <v>2</v>
      </c>
      <c r="H50" s="31">
        <f t="shared" si="2"/>
        <v>6.5010619632468375E-2</v>
      </c>
      <c r="I50" s="22"/>
      <c r="J50" s="22"/>
    </row>
    <row r="51" spans="1:11" x14ac:dyDescent="0.2">
      <c r="A51" s="23"/>
      <c r="B51" s="2">
        <v>10</v>
      </c>
      <c r="C51" s="3" t="s">
        <v>30</v>
      </c>
      <c r="D51" s="2">
        <f>12*COMBIN(4,2)*COMBIN(12,3)*4^3</f>
        <v>1013760</v>
      </c>
      <c r="E51" s="10">
        <f>D51/D54</f>
        <v>0.39006371779481025</v>
      </c>
      <c r="F51" s="66">
        <f>SUM(E51:E53)</f>
        <v>0.89124111182934718</v>
      </c>
      <c r="G51" s="55">
        <v>-1</v>
      </c>
      <c r="H51" s="58">
        <f>F51*G51</f>
        <v>-0.89124111182934718</v>
      </c>
      <c r="I51" s="22"/>
      <c r="J51" s="22"/>
    </row>
    <row r="52" spans="1:11" x14ac:dyDescent="0.2">
      <c r="A52" s="23"/>
      <c r="B52" s="4">
        <v>11</v>
      </c>
      <c r="C52" s="5" t="s">
        <v>20</v>
      </c>
      <c r="D52" s="4">
        <f>COMBIN(4,1)^2*COMBIN(11,3)*4^3</f>
        <v>168960</v>
      </c>
      <c r="E52" s="11">
        <f>D52/D54</f>
        <v>6.5010619632468375E-2</v>
      </c>
      <c r="F52" s="66"/>
      <c r="G52" s="55"/>
      <c r="H52" s="58"/>
      <c r="I52" s="22"/>
      <c r="J52" s="22"/>
    </row>
    <row r="53" spans="1:11" x14ac:dyDescent="0.2">
      <c r="A53" s="23"/>
      <c r="B53" s="4">
        <v>12</v>
      </c>
      <c r="C53" s="5" t="s">
        <v>34</v>
      </c>
      <c r="D53" s="4">
        <f>(COMBIN(13,5)-10)*(4^5-4)-D52</f>
        <v>1133580</v>
      </c>
      <c r="E53" s="11">
        <f>D53/D54</f>
        <v>0.43616677440206852</v>
      </c>
      <c r="F53" s="67"/>
      <c r="G53" s="56"/>
      <c r="H53" s="59"/>
      <c r="I53" s="22"/>
      <c r="J53" s="22"/>
    </row>
    <row r="54" spans="1:11" ht="15" x14ac:dyDescent="0.25">
      <c r="A54" s="22"/>
      <c r="B54" s="64" t="s">
        <v>5</v>
      </c>
      <c r="C54" s="65"/>
      <c r="D54" s="41">
        <f>COMBIN(52,5)</f>
        <v>2598960</v>
      </c>
      <c r="E54" s="42">
        <f>SUM(E41:E53)</f>
        <v>1</v>
      </c>
      <c r="F54" s="43">
        <f>SUM(F42:F53)</f>
        <v>1</v>
      </c>
      <c r="G54" s="44"/>
      <c r="H54" s="45">
        <f>SUM(H42:H53)</f>
        <v>-0.1496983408748116</v>
      </c>
      <c r="I54" s="22"/>
      <c r="J54" s="22"/>
    </row>
    <row r="55" spans="1:11" ht="15" x14ac:dyDescent="0.2">
      <c r="A55" s="22"/>
      <c r="B55" s="62" t="s">
        <v>7</v>
      </c>
      <c r="C55" s="63"/>
      <c r="D55" s="60">
        <f>-H54</f>
        <v>0.1496983408748116</v>
      </c>
      <c r="E55" s="60"/>
      <c r="F55" s="60"/>
      <c r="G55" s="60"/>
      <c r="H55" s="61"/>
      <c r="I55" s="22"/>
      <c r="J55" s="22"/>
    </row>
    <row r="56" spans="1:11" x14ac:dyDescent="0.2">
      <c r="A56" s="23"/>
      <c r="B56" s="34"/>
      <c r="C56" s="34"/>
      <c r="D56" s="34"/>
      <c r="E56" s="34"/>
      <c r="F56" s="34"/>
      <c r="G56" s="34"/>
      <c r="H56" s="34"/>
      <c r="I56" s="23"/>
      <c r="J56" s="23"/>
      <c r="K56" s="23"/>
    </row>
    <row r="57" spans="1:11" ht="15" x14ac:dyDescent="0.25">
      <c r="A57" s="22"/>
      <c r="B57" s="76" t="s">
        <v>26</v>
      </c>
      <c r="C57" s="77"/>
      <c r="D57" s="77"/>
      <c r="E57" s="77"/>
      <c r="F57" s="77"/>
      <c r="G57" s="77"/>
      <c r="H57" s="78"/>
      <c r="I57" s="22"/>
      <c r="J57" s="22"/>
    </row>
    <row r="58" spans="1:11" ht="30" x14ac:dyDescent="0.2">
      <c r="A58" s="22"/>
      <c r="B58" s="36" t="s">
        <v>22</v>
      </c>
      <c r="C58" s="38" t="s">
        <v>24</v>
      </c>
      <c r="D58" s="38" t="s">
        <v>27</v>
      </c>
      <c r="E58" s="39" t="s">
        <v>6</v>
      </c>
      <c r="F58" s="40" t="s">
        <v>11</v>
      </c>
      <c r="G58" s="38" t="s">
        <v>12</v>
      </c>
      <c r="H58" s="37" t="s">
        <v>23</v>
      </c>
      <c r="I58" s="22"/>
      <c r="J58" s="22"/>
    </row>
    <row r="59" spans="1:11" ht="15" customHeight="1" x14ac:dyDescent="0.2">
      <c r="A59" s="23"/>
      <c r="B59" s="14">
        <v>1</v>
      </c>
      <c r="C59" s="15" t="s">
        <v>13</v>
      </c>
      <c r="D59" s="14">
        <v>4</v>
      </c>
      <c r="E59" s="16">
        <f>D59/D71</f>
        <v>1.5390771693292702E-6</v>
      </c>
      <c r="F59" s="79">
        <f>SUM(E59:E64)</f>
        <v>7.5861113676239725E-3</v>
      </c>
      <c r="G59" s="15">
        <v>10000</v>
      </c>
      <c r="H59" s="17">
        <f t="shared" ref="H59:H64" si="3">E59*G59</f>
        <v>1.5390771693292702E-2</v>
      </c>
      <c r="I59" s="23"/>
      <c r="J59" s="23"/>
      <c r="K59" s="23"/>
    </row>
    <row r="60" spans="1:11" ht="15" customHeight="1" x14ac:dyDescent="0.2">
      <c r="A60" s="23"/>
      <c r="B60" s="4">
        <v>2</v>
      </c>
      <c r="C60" s="5" t="s">
        <v>1</v>
      </c>
      <c r="D60" s="4">
        <f>4*9</f>
        <v>36</v>
      </c>
      <c r="E60" s="11">
        <f>D60/D71</f>
        <v>1.3851694523963431E-5</v>
      </c>
      <c r="F60" s="66"/>
      <c r="G60" s="5">
        <v>1000</v>
      </c>
      <c r="H60" s="7">
        <f t="shared" si="3"/>
        <v>1.3851694523963431E-2</v>
      </c>
      <c r="I60" s="23"/>
      <c r="J60" s="23"/>
      <c r="K60" s="23"/>
    </row>
    <row r="61" spans="1:11" ht="15" customHeight="1" x14ac:dyDescent="0.2">
      <c r="A61" s="23"/>
      <c r="B61" s="4">
        <v>3</v>
      </c>
      <c r="C61" s="5" t="s">
        <v>14</v>
      </c>
      <c r="D61" s="4">
        <f>13*48</f>
        <v>624</v>
      </c>
      <c r="E61" s="11">
        <f>D61/D71</f>
        <v>2.4009603841536616E-4</v>
      </c>
      <c r="F61" s="66"/>
      <c r="G61" s="5">
        <v>500</v>
      </c>
      <c r="H61" s="7">
        <f t="shared" si="3"/>
        <v>0.12004801920768308</v>
      </c>
      <c r="I61" s="23"/>
      <c r="J61" s="23"/>
      <c r="K61" s="23"/>
    </row>
    <row r="62" spans="1:11" ht="15" customHeight="1" x14ac:dyDescent="0.2">
      <c r="A62" s="23"/>
      <c r="B62" s="4">
        <v>4</v>
      </c>
      <c r="C62" s="5" t="s">
        <v>15</v>
      </c>
      <c r="D62" s="4">
        <f>13*COMBIN(4,3)*12*COMBIN(4,2)</f>
        <v>3744</v>
      </c>
      <c r="E62" s="11">
        <f>D62/D71</f>
        <v>1.4405762304921968E-3</v>
      </c>
      <c r="F62" s="66"/>
      <c r="G62" s="5">
        <v>150</v>
      </c>
      <c r="H62" s="7">
        <f t="shared" si="3"/>
        <v>0.21608643457382951</v>
      </c>
      <c r="I62" s="23"/>
      <c r="J62" s="23"/>
      <c r="K62" s="23"/>
    </row>
    <row r="63" spans="1:11" ht="15" customHeight="1" x14ac:dyDescent="0.2">
      <c r="A63" s="23"/>
      <c r="B63" s="4">
        <v>5</v>
      </c>
      <c r="C63" s="5" t="s">
        <v>16</v>
      </c>
      <c r="D63" s="4">
        <f>COMBIN(13,5)*4-36-4</f>
        <v>5108</v>
      </c>
      <c r="E63" s="11">
        <f>D63/D71</f>
        <v>1.965401545233478E-3</v>
      </c>
      <c r="F63" s="66"/>
      <c r="G63" s="5">
        <v>100</v>
      </c>
      <c r="H63" s="7">
        <f t="shared" si="3"/>
        <v>0.1965401545233478</v>
      </c>
      <c r="I63" s="23"/>
      <c r="J63" s="23"/>
      <c r="K63" s="23"/>
    </row>
    <row r="64" spans="1:11" ht="15" customHeight="1" x14ac:dyDescent="0.2">
      <c r="A64" s="23"/>
      <c r="B64" s="18">
        <v>6</v>
      </c>
      <c r="C64" s="19" t="s">
        <v>17</v>
      </c>
      <c r="D64" s="18">
        <f>10*4^5-36-4</f>
        <v>10200</v>
      </c>
      <c r="E64" s="20">
        <f>D64/D71</f>
        <v>3.9246467817896386E-3</v>
      </c>
      <c r="F64" s="67"/>
      <c r="G64" s="19">
        <v>10</v>
      </c>
      <c r="H64" s="21">
        <f t="shared" si="3"/>
        <v>3.9246467817896383E-2</v>
      </c>
      <c r="I64" s="23"/>
      <c r="J64" s="23"/>
      <c r="K64" s="23"/>
    </row>
    <row r="65" spans="1:11" ht="15" customHeight="1" x14ac:dyDescent="0.2">
      <c r="A65" s="23"/>
      <c r="B65" s="2">
        <v>7</v>
      </c>
      <c r="C65" s="3" t="s">
        <v>18</v>
      </c>
      <c r="D65" s="2">
        <f>13*4*COMBIN(48,2)-D62</f>
        <v>54912</v>
      </c>
      <c r="E65" s="10">
        <f>D65/D71</f>
        <v>2.1128451380552221E-2</v>
      </c>
      <c r="F65" s="66">
        <f>SUM(E65:E70)</f>
        <v>0.99241388863237601</v>
      </c>
      <c r="G65" s="55">
        <v>-1</v>
      </c>
      <c r="H65" s="58">
        <f>F65*G65</f>
        <v>-0.99241388863237601</v>
      </c>
      <c r="I65" s="23"/>
      <c r="J65" s="23"/>
      <c r="K65" s="23"/>
    </row>
    <row r="66" spans="1:11" ht="15" customHeight="1" x14ac:dyDescent="0.2">
      <c r="A66" s="23"/>
      <c r="B66" s="4">
        <v>8</v>
      </c>
      <c r="C66" s="5" t="s">
        <v>19</v>
      </c>
      <c r="D66" s="4">
        <f>COMBIN(13,2)*COMBIN(4,2)*COMBIN(4,2)*44</f>
        <v>123552</v>
      </c>
      <c r="E66" s="11">
        <f>D66/D71</f>
        <v>4.7539015606242498E-2</v>
      </c>
      <c r="F66" s="66"/>
      <c r="G66" s="55"/>
      <c r="H66" s="58"/>
      <c r="I66" s="23"/>
      <c r="J66" s="23"/>
      <c r="K66" s="23"/>
    </row>
    <row r="67" spans="1:11" ht="15" customHeight="1" x14ac:dyDescent="0.2">
      <c r="A67" s="23"/>
      <c r="B67" s="4">
        <v>9</v>
      </c>
      <c r="C67" s="5" t="s">
        <v>21</v>
      </c>
      <c r="D67" s="4">
        <f>1*COMBIN(4,2)*COMBIN(12,3)*4^3</f>
        <v>84480</v>
      </c>
      <c r="E67" s="11">
        <f>D67/D71</f>
        <v>3.2505309816234187E-2</v>
      </c>
      <c r="F67" s="66"/>
      <c r="G67" s="55"/>
      <c r="H67" s="58"/>
      <c r="I67" s="23"/>
      <c r="J67" s="23"/>
      <c r="K67" s="23"/>
    </row>
    <row r="68" spans="1:11" ht="15" customHeight="1" x14ac:dyDescent="0.2">
      <c r="A68" s="23"/>
      <c r="B68" s="4">
        <v>10</v>
      </c>
      <c r="C68" s="5" t="s">
        <v>30</v>
      </c>
      <c r="D68" s="4">
        <f>12*COMBIN(4,2)*COMBIN(12,3)*4^3</f>
        <v>1013760</v>
      </c>
      <c r="E68" s="11">
        <f>D68/D71</f>
        <v>0.39006371779481025</v>
      </c>
      <c r="F68" s="66"/>
      <c r="G68" s="55"/>
      <c r="H68" s="58"/>
      <c r="I68" s="23"/>
      <c r="J68" s="23"/>
      <c r="K68" s="23"/>
    </row>
    <row r="69" spans="1:11" ht="15" customHeight="1" x14ac:dyDescent="0.2">
      <c r="A69" s="23"/>
      <c r="B69" s="4">
        <v>11</v>
      </c>
      <c r="C69" s="5" t="s">
        <v>20</v>
      </c>
      <c r="D69" s="4">
        <f>COMBIN(4,1)^2*COMBIN(11,3)*4^3</f>
        <v>168960</v>
      </c>
      <c r="E69" s="11">
        <f>D69/D71</f>
        <v>6.5010619632468375E-2</v>
      </c>
      <c r="F69" s="66"/>
      <c r="G69" s="55"/>
      <c r="H69" s="58"/>
      <c r="I69" s="23"/>
      <c r="J69" s="23"/>
      <c r="K69" s="23"/>
    </row>
    <row r="70" spans="1:11" ht="15" customHeight="1" x14ac:dyDescent="0.2">
      <c r="A70" s="23"/>
      <c r="B70" s="4">
        <v>12</v>
      </c>
      <c r="C70" s="5" t="s">
        <v>34</v>
      </c>
      <c r="D70" s="4">
        <f>(COMBIN(13,5)-10)*(4^5-4)-D69</f>
        <v>1133580</v>
      </c>
      <c r="E70" s="11">
        <f>D70/D71</f>
        <v>0.43616677440206852</v>
      </c>
      <c r="F70" s="67"/>
      <c r="G70" s="56"/>
      <c r="H70" s="59"/>
      <c r="I70" s="23"/>
      <c r="J70" s="23"/>
      <c r="K70" s="23"/>
    </row>
    <row r="71" spans="1:11" ht="15" x14ac:dyDescent="0.25">
      <c r="A71" s="22"/>
      <c r="B71" s="64" t="s">
        <v>5</v>
      </c>
      <c r="C71" s="65"/>
      <c r="D71" s="41">
        <f>COMBIN(52,5)</f>
        <v>2598960</v>
      </c>
      <c r="E71" s="42">
        <f>SUM(E58:E70)</f>
        <v>1</v>
      </c>
      <c r="F71" s="43">
        <f>SUM(F59:F70)</f>
        <v>1</v>
      </c>
      <c r="G71" s="44"/>
      <c r="H71" s="45">
        <f>SUM(H59:H70)</f>
        <v>-0.39125034629236299</v>
      </c>
      <c r="I71" s="22"/>
      <c r="J71" s="22"/>
    </row>
    <row r="72" spans="1:11" ht="15" x14ac:dyDescent="0.2">
      <c r="A72" s="22"/>
      <c r="B72" s="62" t="s">
        <v>7</v>
      </c>
      <c r="C72" s="63"/>
      <c r="D72" s="60">
        <f>-H71</f>
        <v>0.39125034629236299</v>
      </c>
      <c r="E72" s="60"/>
      <c r="F72" s="60"/>
      <c r="G72" s="60"/>
      <c r="H72" s="61"/>
      <c r="I72" s="22"/>
      <c r="J72" s="22"/>
    </row>
    <row r="73" spans="1:11" x14ac:dyDescent="0.2">
      <c r="A73" s="23"/>
      <c r="B73" s="34"/>
      <c r="C73" s="34"/>
      <c r="D73" s="34"/>
      <c r="E73" s="34"/>
      <c r="F73" s="34"/>
      <c r="G73" s="34"/>
      <c r="H73" s="34"/>
      <c r="I73" s="23"/>
      <c r="J73" s="23"/>
      <c r="K73" s="23"/>
    </row>
    <row r="74" spans="1:11" x14ac:dyDescent="0.2">
      <c r="A74" s="23"/>
      <c r="B74" s="34"/>
      <c r="C74" s="34"/>
      <c r="D74" s="34"/>
      <c r="E74" s="34"/>
      <c r="F74" s="34"/>
      <c r="G74" s="34"/>
      <c r="H74" s="34"/>
      <c r="I74" s="23"/>
      <c r="J74" s="23"/>
      <c r="K74" s="23"/>
    </row>
    <row r="75" spans="1:11" x14ac:dyDescent="0.2">
      <c r="A75" s="23"/>
      <c r="B75" s="34"/>
      <c r="C75" s="34"/>
      <c r="D75" s="34"/>
      <c r="E75" s="34"/>
      <c r="F75" s="34"/>
      <c r="G75" s="34"/>
      <c r="H75" s="34"/>
      <c r="I75" s="23"/>
      <c r="J75" s="23"/>
      <c r="K75" s="23"/>
    </row>
    <row r="76" spans="1:11" x14ac:dyDescent="0.2">
      <c r="A76" s="22"/>
      <c r="B76" s="35"/>
      <c r="C76" s="35"/>
      <c r="D76" s="35"/>
      <c r="E76" s="35"/>
      <c r="F76" s="35"/>
      <c r="G76" s="35"/>
      <c r="H76" s="35"/>
      <c r="I76" s="22"/>
      <c r="J76" s="22"/>
    </row>
    <row r="77" spans="1:11" ht="15" x14ac:dyDescent="0.25">
      <c r="A77" s="22"/>
      <c r="B77" s="76" t="s">
        <v>25</v>
      </c>
      <c r="C77" s="77"/>
      <c r="D77" s="77"/>
      <c r="E77" s="77"/>
      <c r="F77" s="77"/>
      <c r="G77" s="77"/>
      <c r="H77" s="78"/>
      <c r="I77" s="22"/>
      <c r="J77" s="22"/>
    </row>
    <row r="78" spans="1:11" ht="30" x14ac:dyDescent="0.2">
      <c r="A78" s="22"/>
      <c r="B78" s="36" t="s">
        <v>22</v>
      </c>
      <c r="C78" s="38" t="s">
        <v>24</v>
      </c>
      <c r="D78" s="38" t="s">
        <v>27</v>
      </c>
      <c r="E78" s="39" t="s">
        <v>6</v>
      </c>
      <c r="F78" s="40" t="s">
        <v>11</v>
      </c>
      <c r="G78" s="38" t="s">
        <v>12</v>
      </c>
      <c r="H78" s="37" t="s">
        <v>23</v>
      </c>
      <c r="I78" s="22"/>
      <c r="J78" s="22"/>
    </row>
    <row r="79" spans="1:11" x14ac:dyDescent="0.2">
      <c r="A79" s="23"/>
      <c r="B79" s="14">
        <v>1</v>
      </c>
      <c r="C79" s="15" t="s">
        <v>0</v>
      </c>
      <c r="D79" s="14">
        <f>4*47</f>
        <v>188</v>
      </c>
      <c r="E79" s="16">
        <f>4*47/COMBIN(52,6)</f>
        <v>9.2344630159756206E-6</v>
      </c>
      <c r="F79" s="68">
        <f>SUM(E79:E83)</f>
        <v>1.9072309774973817E-2</v>
      </c>
      <c r="G79" s="15">
        <v>300</v>
      </c>
      <c r="H79" s="17">
        <f>E79*G79</f>
        <v>2.7703389047926863E-3</v>
      </c>
      <c r="I79" s="22"/>
      <c r="J79" s="22"/>
    </row>
    <row r="80" spans="1:11" x14ac:dyDescent="0.2">
      <c r="A80" s="23"/>
      <c r="B80" s="4">
        <f>B79+1</f>
        <v>2</v>
      </c>
      <c r="C80" s="5" t="s">
        <v>1</v>
      </c>
      <c r="D80" s="4">
        <f>4*9*(52-5-1)</f>
        <v>1656</v>
      </c>
      <c r="E80" s="11">
        <f>4*9*(52-5-1)/COMBIN(52,6)</f>
        <v>8.134186571518951E-5</v>
      </c>
      <c r="F80" s="69"/>
      <c r="G80" s="5">
        <v>150</v>
      </c>
      <c r="H80" s="7">
        <f t="shared" ref="H80:H83" si="4">E80*G80</f>
        <v>1.2201279857278426E-2</v>
      </c>
      <c r="I80" s="22"/>
      <c r="J80" s="22"/>
    </row>
    <row r="81" spans="1:10" x14ac:dyDescent="0.2">
      <c r="A81" s="23"/>
      <c r="B81" s="4">
        <f t="shared" ref="B81:B88" si="5">B80+1</f>
        <v>3</v>
      </c>
      <c r="C81" s="5" t="s">
        <v>2</v>
      </c>
      <c r="D81" s="4">
        <f>13*COMBIN(48,2)</f>
        <v>14664</v>
      </c>
      <c r="E81" s="11">
        <f>13*COMBIN(48,2)/COMBIN(52,6)</f>
        <v>7.2028811524609839E-4</v>
      </c>
      <c r="F81" s="69"/>
      <c r="G81" s="5">
        <v>75</v>
      </c>
      <c r="H81" s="7">
        <f t="shared" si="4"/>
        <v>5.4021608643457376E-2</v>
      </c>
      <c r="I81" s="22"/>
      <c r="J81" s="22"/>
    </row>
    <row r="82" spans="1:10" x14ac:dyDescent="0.2">
      <c r="A82" s="23"/>
      <c r="B82" s="4">
        <f t="shared" si="5"/>
        <v>4</v>
      </c>
      <c r="C82" s="5" t="s">
        <v>3</v>
      </c>
      <c r="D82" s="4">
        <f>(13*COMBIN(4,3)*12*COMBIN(4,2)*44+COMBIN(13,2)*COMBIN(4,3)*COMBIN(4,3))</f>
        <v>165984</v>
      </c>
      <c r="E82" s="11">
        <f>(13*COMBIN(4,3)*12*COMBIN(4,2)*44+COMBIN(13,2)*COMBIN(4,3)*COMBIN(4,3))/COMBIN(52,6)</f>
        <v>8.153048453423923E-3</v>
      </c>
      <c r="F82" s="69"/>
      <c r="G82" s="5">
        <v>30</v>
      </c>
      <c r="H82" s="7">
        <f t="shared" si="4"/>
        <v>0.2445914536027177</v>
      </c>
      <c r="I82" s="22"/>
      <c r="J82" s="22"/>
    </row>
    <row r="83" spans="1:10" x14ac:dyDescent="0.2">
      <c r="A83" s="23"/>
      <c r="B83" s="18">
        <f t="shared" si="5"/>
        <v>5</v>
      </c>
      <c r="C83" s="19" t="s">
        <v>4</v>
      </c>
      <c r="D83" s="18">
        <f>(4*COMBIN(13,5)*(52-13)+4*COMBIN(13,6)-188-1656)</f>
        <v>205792</v>
      </c>
      <c r="E83" s="20">
        <f>(4*COMBIN(13,5)*(52-13)+4*COMBIN(13,6)-188-1656)/COMBIN(52,6)</f>
        <v>1.0108396877572633E-2</v>
      </c>
      <c r="F83" s="70"/>
      <c r="G83" s="19">
        <v>15</v>
      </c>
      <c r="H83" s="21">
        <f t="shared" si="4"/>
        <v>0.15162595316358948</v>
      </c>
      <c r="I83" s="22"/>
      <c r="J83" s="22"/>
    </row>
    <row r="84" spans="1:10" x14ac:dyDescent="0.2">
      <c r="A84" s="23"/>
      <c r="B84" s="2">
        <f t="shared" si="5"/>
        <v>6</v>
      </c>
      <c r="C84" s="3" t="s">
        <v>17</v>
      </c>
      <c r="D84" s="2">
        <f>((9+2*7+8*6)*(4^6-76))+10*5*6*(4^4-2)</f>
        <v>361620</v>
      </c>
      <c r="E84" s="10">
        <f>D84/D89</f>
        <v>1.7762587850197364E-2</v>
      </c>
      <c r="F84" s="69">
        <f>SUM(E84:E88)</f>
        <v>0.98092769022502613</v>
      </c>
      <c r="G84" s="71">
        <v>-1</v>
      </c>
      <c r="H84" s="72">
        <f>F84*G84</f>
        <v>-0.98092769022502613</v>
      </c>
      <c r="I84" s="22"/>
      <c r="J84" s="22"/>
    </row>
    <row r="85" spans="1:10" x14ac:dyDescent="0.2">
      <c r="A85" s="23"/>
      <c r="B85" s="4">
        <f t="shared" si="5"/>
        <v>7</v>
      </c>
      <c r="C85" s="5" t="s">
        <v>18</v>
      </c>
      <c r="D85" s="4">
        <f>13*COMBIN(12,3)*4^4</f>
        <v>732160</v>
      </c>
      <c r="E85" s="11">
        <f>D85/D89</f>
        <v>3.596332149881229E-2</v>
      </c>
      <c r="F85" s="69"/>
      <c r="G85" s="71"/>
      <c r="H85" s="72"/>
      <c r="I85" s="22"/>
      <c r="J85" s="22"/>
    </row>
    <row r="86" spans="1:10" x14ac:dyDescent="0.2">
      <c r="A86" s="23"/>
      <c r="B86" s="4">
        <f t="shared" si="5"/>
        <v>8</v>
      </c>
      <c r="C86" s="5" t="s">
        <v>19</v>
      </c>
      <c r="D86" s="4">
        <f>COMBIN(13,2)*COMBIN(11,2)*6^2*16+COMBIN(13,3)*6^3</f>
        <v>2532816</v>
      </c>
      <c r="E86" s="11">
        <f>D86/D89</f>
        <v>0.12441061530995377</v>
      </c>
      <c r="F86" s="69"/>
      <c r="G86" s="71"/>
      <c r="H86" s="72"/>
      <c r="I86" s="22"/>
      <c r="J86" s="22"/>
    </row>
    <row r="87" spans="1:10" x14ac:dyDescent="0.2">
      <c r="A87" s="23"/>
      <c r="B87" s="4">
        <f t="shared" si="5"/>
        <v>9</v>
      </c>
      <c r="C87" s="5" t="s">
        <v>28</v>
      </c>
      <c r="D87" s="4">
        <f>(4^4-2)*5*6*(COMBIN(13,5)-10)</f>
        <v>9730740</v>
      </c>
      <c r="E87" s="11">
        <f>D87/D89</f>
        <v>0.4779689289791203</v>
      </c>
      <c r="F87" s="69"/>
      <c r="G87" s="71"/>
      <c r="H87" s="72"/>
      <c r="I87" s="22"/>
      <c r="J87" s="22"/>
    </row>
    <row r="88" spans="1:10" x14ac:dyDescent="0.2">
      <c r="A88" s="23"/>
      <c r="B88" s="4">
        <f t="shared" si="5"/>
        <v>10</v>
      </c>
      <c r="C88" s="5" t="s">
        <v>34</v>
      </c>
      <c r="D88" s="4">
        <f>(4^6-76)*(COMBIN(13,6)-71)</f>
        <v>6612900</v>
      </c>
      <c r="E88" s="11">
        <f>D88/D89</f>
        <v>0.32482223658694248</v>
      </c>
      <c r="F88" s="69"/>
      <c r="G88" s="71"/>
      <c r="H88" s="72"/>
      <c r="I88" s="22"/>
      <c r="J88" s="22"/>
    </row>
    <row r="89" spans="1:10" ht="15" x14ac:dyDescent="0.25">
      <c r="A89" s="22"/>
      <c r="B89" s="64" t="s">
        <v>5</v>
      </c>
      <c r="C89" s="65"/>
      <c r="D89" s="41">
        <f>COMBIN(52,6)</f>
        <v>20358520</v>
      </c>
      <c r="E89" s="42">
        <f>SUM(E79:E88)</f>
        <v>1</v>
      </c>
      <c r="F89" s="43">
        <f>SUM(F79:F88)</f>
        <v>1</v>
      </c>
      <c r="G89" s="44"/>
      <c r="H89" s="45">
        <f>SUM(H79:H88)</f>
        <v>-0.5157170560531904</v>
      </c>
      <c r="I89" s="22"/>
      <c r="J89" s="22"/>
    </row>
    <row r="90" spans="1:10" ht="15" x14ac:dyDescent="0.2">
      <c r="A90" s="22"/>
      <c r="B90" s="62" t="s">
        <v>7</v>
      </c>
      <c r="C90" s="63"/>
      <c r="D90" s="60">
        <f>-H89</f>
        <v>0.5157170560531904</v>
      </c>
      <c r="E90" s="60"/>
      <c r="F90" s="60"/>
      <c r="G90" s="60"/>
      <c r="H90" s="61"/>
      <c r="I90" s="22"/>
      <c r="J90" s="22"/>
    </row>
    <row r="91" spans="1:10" x14ac:dyDescent="0.2">
      <c r="A91" s="22"/>
      <c r="B91" s="35"/>
      <c r="C91" s="35"/>
      <c r="D91" s="35"/>
      <c r="E91" s="35"/>
      <c r="F91" s="35"/>
      <c r="G91" s="35"/>
      <c r="H91" s="35"/>
      <c r="I91" s="22"/>
      <c r="J91" s="22"/>
    </row>
    <row r="92" spans="1:10" ht="15" x14ac:dyDescent="0.25">
      <c r="A92" s="22"/>
      <c r="B92" s="76" t="s">
        <v>26</v>
      </c>
      <c r="C92" s="77"/>
      <c r="D92" s="77"/>
      <c r="E92" s="77"/>
      <c r="F92" s="77"/>
      <c r="G92" s="77"/>
      <c r="H92" s="78"/>
      <c r="I92" s="22"/>
      <c r="J92" s="22"/>
    </row>
    <row r="93" spans="1:10" ht="30" x14ac:dyDescent="0.2">
      <c r="A93" s="22"/>
      <c r="B93" s="36" t="s">
        <v>22</v>
      </c>
      <c r="C93" s="38" t="s">
        <v>24</v>
      </c>
      <c r="D93" s="38" t="s">
        <v>27</v>
      </c>
      <c r="E93" s="39" t="s">
        <v>6</v>
      </c>
      <c r="F93" s="40" t="s">
        <v>11</v>
      </c>
      <c r="G93" s="38" t="s">
        <v>12</v>
      </c>
      <c r="H93" s="37" t="s">
        <v>23</v>
      </c>
      <c r="I93" s="22"/>
      <c r="J93" s="22"/>
    </row>
    <row r="94" spans="1:10" x14ac:dyDescent="0.2">
      <c r="A94" s="23"/>
      <c r="B94" s="14">
        <v>1</v>
      </c>
      <c r="C94" s="15" t="s">
        <v>0</v>
      </c>
      <c r="D94" s="14">
        <v>4</v>
      </c>
      <c r="E94" s="16">
        <f>D94/$D$104</f>
        <v>1.5390771693292702E-6</v>
      </c>
      <c r="F94" s="68">
        <f>SUM(E94:E98)</f>
        <v>3.6614645858343339E-3</v>
      </c>
      <c r="G94" s="15">
        <v>1000</v>
      </c>
      <c r="H94" s="17">
        <f>E94*G94</f>
        <v>1.5390771693292702E-3</v>
      </c>
      <c r="I94" s="22"/>
      <c r="J94" s="22"/>
    </row>
    <row r="95" spans="1:10" x14ac:dyDescent="0.2">
      <c r="A95" s="23"/>
      <c r="B95" s="4">
        <f>B94+1</f>
        <v>2</v>
      </c>
      <c r="C95" s="5" t="s">
        <v>1</v>
      </c>
      <c r="D95" s="4">
        <f>4*9</f>
        <v>36</v>
      </c>
      <c r="E95" s="11">
        <f t="shared" ref="E95:E103" si="6">D95/$D$104</f>
        <v>1.3851694523963431E-5</v>
      </c>
      <c r="F95" s="69"/>
      <c r="G95" s="5">
        <v>500</v>
      </c>
      <c r="H95" s="7">
        <f t="shared" ref="H95:H98" si="7">E95*G95</f>
        <v>6.9258472619817156E-3</v>
      </c>
      <c r="I95" s="22"/>
      <c r="J95" s="22"/>
    </row>
    <row r="96" spans="1:10" x14ac:dyDescent="0.2">
      <c r="A96" s="23"/>
      <c r="B96" s="4">
        <f t="shared" ref="B96:B103" si="8">B95+1</f>
        <v>3</v>
      </c>
      <c r="C96" s="5" t="s">
        <v>2</v>
      </c>
      <c r="D96" s="4">
        <f>13*48</f>
        <v>624</v>
      </c>
      <c r="E96" s="11">
        <f t="shared" si="6"/>
        <v>2.4009603841536616E-4</v>
      </c>
      <c r="F96" s="69"/>
      <c r="G96" s="5">
        <v>250</v>
      </c>
      <c r="H96" s="7">
        <f t="shared" si="7"/>
        <v>6.0024009603841542E-2</v>
      </c>
      <c r="I96" s="22"/>
      <c r="J96" s="22"/>
    </row>
    <row r="97" spans="1:10" x14ac:dyDescent="0.2">
      <c r="A97" s="23"/>
      <c r="B97" s="4">
        <f t="shared" si="8"/>
        <v>4</v>
      </c>
      <c r="C97" s="5" t="s">
        <v>3</v>
      </c>
      <c r="D97" s="4">
        <f>13*COMBIN(4,3)*12*COMBIN(4,2)</f>
        <v>3744</v>
      </c>
      <c r="E97" s="11">
        <f t="shared" si="6"/>
        <v>1.4405762304921968E-3</v>
      </c>
      <c r="F97" s="69"/>
      <c r="G97" s="5">
        <v>100</v>
      </c>
      <c r="H97" s="7">
        <f t="shared" si="7"/>
        <v>0.14405762304921968</v>
      </c>
      <c r="I97" s="22"/>
      <c r="J97" s="22"/>
    </row>
    <row r="98" spans="1:10" x14ac:dyDescent="0.2">
      <c r="A98" s="23"/>
      <c r="B98" s="18">
        <f t="shared" si="8"/>
        <v>5</v>
      </c>
      <c r="C98" s="19" t="s">
        <v>4</v>
      </c>
      <c r="D98" s="18">
        <f>COMBIN(13,5)*4-36-4</f>
        <v>5108</v>
      </c>
      <c r="E98" s="20">
        <f t="shared" si="6"/>
        <v>1.965401545233478E-3</v>
      </c>
      <c r="F98" s="70"/>
      <c r="G98" s="19">
        <v>50</v>
      </c>
      <c r="H98" s="21">
        <f t="shared" si="7"/>
        <v>9.8270077261673902E-2</v>
      </c>
      <c r="I98" s="22"/>
      <c r="J98" s="22"/>
    </row>
    <row r="99" spans="1:10" x14ac:dyDescent="0.2">
      <c r="A99" s="23"/>
      <c r="B99" s="2">
        <f t="shared" si="8"/>
        <v>6</v>
      </c>
      <c r="C99" s="3" t="s">
        <v>17</v>
      </c>
      <c r="D99" s="14">
        <f>10*4^5-36-4</f>
        <v>10200</v>
      </c>
      <c r="E99" s="10">
        <f t="shared" si="6"/>
        <v>3.9246467817896386E-3</v>
      </c>
      <c r="F99" s="69">
        <f>SUM(E99:E103)</f>
        <v>0.99633853541416562</v>
      </c>
      <c r="G99" s="71">
        <v>-1</v>
      </c>
      <c r="H99" s="72">
        <f>F99*G99</f>
        <v>-0.99633853541416562</v>
      </c>
      <c r="I99" s="22"/>
      <c r="J99" s="22"/>
    </row>
    <row r="100" spans="1:10" x14ac:dyDescent="0.2">
      <c r="A100" s="23"/>
      <c r="B100" s="4">
        <f t="shared" si="8"/>
        <v>7</v>
      </c>
      <c r="C100" s="5" t="s">
        <v>18</v>
      </c>
      <c r="D100" s="4">
        <f>13*4*COMBIN(48,2)-D97</f>
        <v>54912</v>
      </c>
      <c r="E100" s="11">
        <f t="shared" si="6"/>
        <v>2.1128451380552221E-2</v>
      </c>
      <c r="F100" s="69"/>
      <c r="G100" s="71"/>
      <c r="H100" s="72"/>
      <c r="I100" s="22"/>
      <c r="J100" s="22"/>
    </row>
    <row r="101" spans="1:10" x14ac:dyDescent="0.2">
      <c r="A101" s="23"/>
      <c r="B101" s="4">
        <f t="shared" si="8"/>
        <v>8</v>
      </c>
      <c r="C101" s="5" t="s">
        <v>19</v>
      </c>
      <c r="D101" s="4">
        <f>COMBIN(13,2)*COMBIN(4,2)*COMBIN(4,2)*44</f>
        <v>123552</v>
      </c>
      <c r="E101" s="11">
        <f t="shared" si="6"/>
        <v>4.7539015606242498E-2</v>
      </c>
      <c r="F101" s="69"/>
      <c r="G101" s="71"/>
      <c r="H101" s="72"/>
      <c r="I101" s="22"/>
      <c r="J101" s="22"/>
    </row>
    <row r="102" spans="1:10" x14ac:dyDescent="0.2">
      <c r="A102" s="23"/>
      <c r="B102" s="4">
        <f t="shared" si="8"/>
        <v>9</v>
      </c>
      <c r="C102" s="5" t="s">
        <v>28</v>
      </c>
      <c r="D102" s="4">
        <f>13*COMBIN(4,2)*COMBIN(12,3)*4^3</f>
        <v>1098240</v>
      </c>
      <c r="E102" s="11">
        <f t="shared" si="6"/>
        <v>0.42256902761104442</v>
      </c>
      <c r="F102" s="69"/>
      <c r="G102" s="71"/>
      <c r="H102" s="72"/>
      <c r="I102" s="22"/>
      <c r="J102" s="22"/>
    </row>
    <row r="103" spans="1:10" x14ac:dyDescent="0.2">
      <c r="A103" s="23"/>
      <c r="B103" s="4">
        <f t="shared" si="8"/>
        <v>10</v>
      </c>
      <c r="C103" s="5" t="s">
        <v>34</v>
      </c>
      <c r="D103" s="4">
        <f>(COMBIN(13,5)-10)*(4^5-4)</f>
        <v>1302540</v>
      </c>
      <c r="E103" s="11">
        <f t="shared" si="6"/>
        <v>0.50117739403453687</v>
      </c>
      <c r="F103" s="69"/>
      <c r="G103" s="71"/>
      <c r="H103" s="72"/>
      <c r="I103" s="22"/>
      <c r="J103" s="22"/>
    </row>
    <row r="104" spans="1:10" ht="15" x14ac:dyDescent="0.25">
      <c r="A104" s="22"/>
      <c r="B104" s="64" t="s">
        <v>5</v>
      </c>
      <c r="C104" s="65"/>
      <c r="D104" s="41">
        <f>COMBIN(52,5)</f>
        <v>2598960</v>
      </c>
      <c r="E104" s="42">
        <f>SUM(E94:E103)</f>
        <v>1</v>
      </c>
      <c r="F104" s="43">
        <f>SUM(F94:F103)</f>
        <v>1</v>
      </c>
      <c r="G104" s="44"/>
      <c r="H104" s="45">
        <f>SUM(H94:H103)</f>
        <v>-0.6855219010681195</v>
      </c>
      <c r="I104" s="22"/>
      <c r="J104" s="22"/>
    </row>
    <row r="105" spans="1:10" ht="15" x14ac:dyDescent="0.2">
      <c r="A105" s="22"/>
      <c r="B105" s="62" t="s">
        <v>7</v>
      </c>
      <c r="C105" s="63"/>
      <c r="D105" s="60">
        <f>-H104</f>
        <v>0.6855219010681195</v>
      </c>
      <c r="E105" s="60"/>
      <c r="F105" s="60"/>
      <c r="G105" s="60"/>
      <c r="H105" s="61"/>
      <c r="I105" s="22"/>
      <c r="J105" s="22"/>
    </row>
    <row r="106" spans="1:10" x14ac:dyDescent="0.2">
      <c r="A106" s="23"/>
      <c r="B106" s="22"/>
      <c r="C106" s="22"/>
      <c r="D106" s="22"/>
      <c r="E106" s="24"/>
      <c r="F106" s="25"/>
      <c r="G106" s="22"/>
      <c r="H106" s="26"/>
      <c r="I106" s="22"/>
      <c r="J106" s="22"/>
    </row>
    <row r="107" spans="1:10" x14ac:dyDescent="0.2">
      <c r="A107" s="23"/>
      <c r="B107" s="22"/>
      <c r="C107" s="22"/>
      <c r="D107" s="22"/>
      <c r="E107" s="24"/>
      <c r="F107" s="25"/>
      <c r="G107" s="22"/>
      <c r="H107" s="26"/>
      <c r="I107" s="22"/>
      <c r="J107" s="22"/>
    </row>
    <row r="108" spans="1:10" x14ac:dyDescent="0.2">
      <c r="A108" s="23"/>
      <c r="B108" s="53"/>
      <c r="C108" s="52" t="s">
        <v>31</v>
      </c>
      <c r="D108" s="46" t="s">
        <v>8</v>
      </c>
      <c r="E108" s="47"/>
      <c r="F108" s="47" t="s">
        <v>9</v>
      </c>
      <c r="G108" s="47"/>
      <c r="H108" s="26"/>
      <c r="I108" s="22"/>
      <c r="J108" s="22"/>
    </row>
    <row r="109" spans="1:10" x14ac:dyDescent="0.2">
      <c r="A109" s="23"/>
      <c r="B109" s="53"/>
      <c r="C109" s="52"/>
      <c r="D109" s="48" t="s">
        <v>10</v>
      </c>
      <c r="E109" s="47"/>
      <c r="F109" s="47"/>
      <c r="G109" s="47"/>
      <c r="H109" s="26"/>
      <c r="I109" s="22"/>
      <c r="J109" s="22"/>
    </row>
    <row r="110" spans="1:10" ht="15" x14ac:dyDescent="0.25">
      <c r="A110" s="23"/>
      <c r="B110" s="22"/>
      <c r="C110" s="49"/>
      <c r="D110" s="49"/>
      <c r="E110" s="50"/>
      <c r="F110" s="51"/>
      <c r="G110" s="49"/>
      <c r="H110" s="26"/>
      <c r="I110" s="22"/>
      <c r="J110" s="22"/>
    </row>
    <row r="111" spans="1:10" x14ac:dyDescent="0.2">
      <c r="A111" s="23"/>
      <c r="B111" s="22"/>
      <c r="C111" s="22"/>
      <c r="D111" s="22"/>
      <c r="E111" s="24"/>
      <c r="F111" s="25"/>
      <c r="G111" s="22"/>
      <c r="H111" s="26"/>
      <c r="I111" s="22"/>
      <c r="J111" s="22"/>
    </row>
    <row r="112" spans="1:10" x14ac:dyDescent="0.2">
      <c r="A112" s="23"/>
      <c r="B112" s="22"/>
      <c r="C112" s="22"/>
      <c r="D112" s="22"/>
      <c r="E112" s="24"/>
      <c r="F112" s="25"/>
      <c r="G112" s="22"/>
      <c r="H112" s="26"/>
      <c r="I112" s="22"/>
      <c r="J112" s="22"/>
    </row>
    <row r="113" spans="1:10" x14ac:dyDescent="0.2">
      <c r="A113" s="23"/>
      <c r="B113" s="22"/>
      <c r="C113" s="22"/>
      <c r="D113" s="22"/>
      <c r="E113" s="24"/>
      <c r="F113" s="25"/>
      <c r="G113" s="22"/>
      <c r="H113" s="26"/>
      <c r="I113" s="22"/>
      <c r="J113" s="22"/>
    </row>
    <row r="114" spans="1:10" x14ac:dyDescent="0.2">
      <c r="A114" s="23"/>
      <c r="B114" s="22"/>
      <c r="C114" s="22"/>
      <c r="D114" s="22"/>
      <c r="E114" s="24"/>
      <c r="F114" s="25"/>
      <c r="G114" s="22"/>
      <c r="H114" s="26"/>
      <c r="I114" s="22"/>
      <c r="J114" s="22"/>
    </row>
  </sheetData>
  <mergeCells count="53">
    <mergeCell ref="B35:C35"/>
    <mergeCell ref="B36:C36"/>
    <mergeCell ref="D36:H36"/>
    <mergeCell ref="B92:H92"/>
    <mergeCell ref="B77:H77"/>
    <mergeCell ref="F79:F83"/>
    <mergeCell ref="H51:H53"/>
    <mergeCell ref="G51:G53"/>
    <mergeCell ref="B4:H4"/>
    <mergeCell ref="B71:C71"/>
    <mergeCell ref="B72:C72"/>
    <mergeCell ref="D72:H72"/>
    <mergeCell ref="G65:G70"/>
    <mergeCell ref="F65:F70"/>
    <mergeCell ref="H65:H70"/>
    <mergeCell ref="F59:F64"/>
    <mergeCell ref="F6:F10"/>
    <mergeCell ref="F11:F14"/>
    <mergeCell ref="F42:F46"/>
    <mergeCell ref="F47:F50"/>
    <mergeCell ref="F15:F17"/>
    <mergeCell ref="B40:H40"/>
    <mergeCell ref="B57:H57"/>
    <mergeCell ref="B21:H21"/>
    <mergeCell ref="F23:F27"/>
    <mergeCell ref="F28:F31"/>
    <mergeCell ref="F32:F34"/>
    <mergeCell ref="G32:G34"/>
    <mergeCell ref="H32:H34"/>
    <mergeCell ref="F94:F98"/>
    <mergeCell ref="F99:F103"/>
    <mergeCell ref="G99:G103"/>
    <mergeCell ref="H99:H103"/>
    <mergeCell ref="F84:F88"/>
    <mergeCell ref="G84:G88"/>
    <mergeCell ref="H84:H88"/>
    <mergeCell ref="D90:H90"/>
    <mergeCell ref="C108:C109"/>
    <mergeCell ref="B108:B109"/>
    <mergeCell ref="G15:G17"/>
    <mergeCell ref="H15:H17"/>
    <mergeCell ref="D105:H105"/>
    <mergeCell ref="D55:H55"/>
    <mergeCell ref="D19:H19"/>
    <mergeCell ref="B19:C19"/>
    <mergeCell ref="B18:C18"/>
    <mergeCell ref="B54:C54"/>
    <mergeCell ref="B55:C55"/>
    <mergeCell ref="B89:C89"/>
    <mergeCell ref="B90:C90"/>
    <mergeCell ref="B104:C104"/>
    <mergeCell ref="B105:C105"/>
    <mergeCell ref="F51:F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Poker_Bonuses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Крупнов Михаил Александрович</dc:creator>
  <cp:lastModifiedBy>Крупнов Михаил Александрович</cp:lastModifiedBy>
  <cp:lastPrinted>2018-03-12T08:51:13Z</cp:lastPrinted>
  <dcterms:created xsi:type="dcterms:W3CDTF">2018-03-12T06:59:44Z</dcterms:created>
  <dcterms:modified xsi:type="dcterms:W3CDTF">2018-03-14T11:12:46Z</dcterms:modified>
</cp:coreProperties>
</file>